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CRRMCIJS\Documents\Carrier Letters\2019-02\508\"/>
    </mc:Choice>
  </mc:AlternateContent>
  <bookViews>
    <workbookView xWindow="0" yWindow="0" windowWidth="16005" windowHeight="8250" tabRatio="706"/>
  </bookViews>
  <sheets>
    <sheet name="Attachment III" sheetId="1" r:id="rId1"/>
    <sheet name="Backup Line 1 Form - TCR &amp; CRC" sheetId="2" r:id="rId2"/>
    <sheet name="Backup Line 1 Form - ACR" sheetId="3" r:id="rId3"/>
    <sheet name="SSSG Comparison" sheetId="7" r:id="rId4"/>
    <sheet name="Special Benefits Form" sheetId="4" r:id="rId5"/>
    <sheet name="Medicare Loading Form" sheetId="5" r:id="rId6"/>
    <sheet name="Brochure Printing Cost Form" sheetId="6" r:id="rId7"/>
  </sheets>
  <definedNames>
    <definedName name="year">'Attachment III'!$B$5</definedName>
  </definedNames>
  <calcPr calcId="152511" concurrentCalc="0"/>
</workbook>
</file>

<file path=xl/calcChain.xml><?xml version="1.0" encoding="utf-8"?>
<calcChain xmlns="http://schemas.openxmlformats.org/spreadsheetml/2006/main">
  <c r="J11" i="1" l="1"/>
  <c r="J15" i="1"/>
  <c r="J17" i="1"/>
  <c r="J18" i="1"/>
  <c r="J22" i="1"/>
  <c r="J24" i="1"/>
  <c r="J26" i="1"/>
  <c r="J27" i="1"/>
  <c r="D8" i="6"/>
  <c r="E9" i="6"/>
  <c r="E8" i="6"/>
  <c r="D9" i="6"/>
  <c r="D10" i="6"/>
  <c r="E10" i="6"/>
  <c r="D11" i="6"/>
  <c r="E11" i="6"/>
  <c r="B8" i="5"/>
  <c r="A25" i="1"/>
  <c r="A23" i="1"/>
  <c r="A22" i="1"/>
  <c r="A18" i="1"/>
  <c r="A7" i="1"/>
  <c r="A2" i="1"/>
  <c r="E17" i="6"/>
  <c r="F4" i="5"/>
  <c r="F5" i="5"/>
  <c r="F6" i="5"/>
  <c r="F7" i="5"/>
  <c r="H11" i="1"/>
  <c r="H15" i="1"/>
  <c r="I11" i="1"/>
  <c r="I15" i="1"/>
  <c r="E12" i="6"/>
  <c r="E18" i="6"/>
  <c r="F8" i="5"/>
  <c r="F10" i="5"/>
  <c r="I17" i="1"/>
  <c r="I18" i="1"/>
  <c r="I22" i="1"/>
  <c r="I24" i="1"/>
  <c r="I26" i="1"/>
  <c r="H17" i="1"/>
  <c r="H18" i="1"/>
  <c r="H22" i="1"/>
  <c r="H24" i="1"/>
  <c r="H26" i="1"/>
  <c r="J30" i="1"/>
</calcChain>
</file>

<file path=xl/sharedStrings.xml><?xml version="1.0" encoding="utf-8"?>
<sst xmlns="http://schemas.openxmlformats.org/spreadsheetml/2006/main" count="140" uniqueCount="128">
  <si>
    <t>*These rates are subject to audit in accordance with the carrier's contract with OPM.</t>
  </si>
  <si>
    <t>13. Total Amount Due Carrier/(FEHB)</t>
  </si>
  <si>
    <t xml:space="preserve">12. Brochure Printing Costs </t>
  </si>
  <si>
    <t>11. Outstanding Amount Due  Carrier/(FEHB)</t>
  </si>
  <si>
    <t>10. Subtotal Amount Due Carrier/(FEHB)</t>
  </si>
  <si>
    <t>9. Payment Due Carrier/(FEHB)</t>
  </si>
  <si>
    <t>(ii) Other Discount</t>
  </si>
  <si>
    <t>(i) SSSG Discount</t>
  </si>
  <si>
    <t>5b. Discount</t>
  </si>
  <si>
    <t>4e. Premium Underpayment Loading [(4c)x(4d)]</t>
  </si>
  <si>
    <t>4d. FEIO Approved Premium Underpayment Percentage</t>
  </si>
  <si>
    <t>4c. Subtotal</t>
  </si>
  <si>
    <t>b. Medicare Loading</t>
  </si>
  <si>
    <t>a. Extension of Coverage [.004x(3)]</t>
  </si>
  <si>
    <t>4. Standard Loadings</t>
  </si>
  <si>
    <t>3. FEHB Rates Plus Special Loadings</t>
  </si>
  <si>
    <t xml:space="preserve">b. </t>
  </si>
  <si>
    <t xml:space="preserve">a. </t>
  </si>
  <si>
    <t>2. Special Benefits Loadings</t>
  </si>
  <si>
    <t>FAMILY</t>
  </si>
  <si>
    <t>SELF+1</t>
  </si>
  <si>
    <t>SELF</t>
  </si>
  <si>
    <t>CODE</t>
  </si>
  <si>
    <t>STATE</t>
  </si>
  <si>
    <t xml:space="preserve">CARRIER NAME </t>
  </si>
  <si>
    <t>Beginning Capitation Rates</t>
  </si>
  <si>
    <t>Age/Sex Factor</t>
  </si>
  <si>
    <t>Total Discount Factor</t>
  </si>
  <si>
    <t>Percentage of Self Contracts</t>
  </si>
  <si>
    <t>Percentage of Family Contracts</t>
  </si>
  <si>
    <t>Percentage of Self + 1 Contracts</t>
  </si>
  <si>
    <t>Average Family Size</t>
  </si>
  <si>
    <t>1st Level Step-Up Factor (Self/Capitation)</t>
  </si>
  <si>
    <t>Self+1/Self Ratio</t>
  </si>
  <si>
    <t>Family/Self Ratio</t>
  </si>
  <si>
    <t xml:space="preserve">Self Rates </t>
  </si>
  <si>
    <t>Self+1 Rates</t>
  </si>
  <si>
    <t>Family Rates</t>
  </si>
  <si>
    <t>Experience Period</t>
  </si>
  <si>
    <t>Total Paid Claims (before any COB)</t>
  </si>
  <si>
    <t>Total COB (including CMS)</t>
  </si>
  <si>
    <t>Annual Trend</t>
  </si>
  <si>
    <t>Total Trend from Experience Period</t>
  </si>
  <si>
    <t>Expected Claims</t>
  </si>
  <si>
    <t>Total Expected Claims + Admin + Profit</t>
  </si>
  <si>
    <t>Members</t>
  </si>
  <si>
    <t>Per Member Rates</t>
  </si>
  <si>
    <t>Benefit</t>
  </si>
  <si>
    <t>Derivation</t>
  </si>
  <si>
    <t>Cost/Member</t>
  </si>
  <si>
    <t>Self Rates</t>
  </si>
  <si>
    <t>Ex. $10/$20/$45 Rx Benefit</t>
  </si>
  <si>
    <t xml:space="preserve">Comm. Rated Benefit See State Filing </t>
  </si>
  <si>
    <t>$45.93 PMPM</t>
  </si>
  <si>
    <t>$48.34 (Rates are Self Rates times Family Ratio of 1.9)</t>
  </si>
  <si>
    <t>$58.51 (Rates are Self Rates times Family Ratio of 2.3)</t>
  </si>
  <si>
    <t>Ex. $20 Urgent Care</t>
  </si>
  <si>
    <t>Capitation Rate (303.75)*.008 see attached backup derivation of .008</t>
  </si>
  <si>
    <t>$4.39 PMPM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</si>
  <si>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</si>
  <si>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</si>
  <si>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</si>
  <si>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</si>
  <si>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</si>
  <si>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</si>
  <si>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</si>
  <si>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</si>
  <si>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Part A Only </t>
  </si>
  <si>
    <t>Part B Only</t>
  </si>
  <si>
    <t>Parts A &amp; B</t>
  </si>
  <si>
    <t>No Coverage</t>
  </si>
  <si>
    <t xml:space="preserve">Total </t>
  </si>
  <si>
    <t>Total FEHB Members (F)</t>
  </si>
  <si>
    <t xml:space="preserve">Medicare Coverage </t>
  </si>
  <si>
    <t>(E)</t>
  </si>
  <si>
    <t>Cost Per Member (E / F)</t>
  </si>
  <si>
    <t>Self Loading</t>
  </si>
  <si>
    <t>Self+1 Loading</t>
  </si>
  <si>
    <t>Family Loading</t>
  </si>
  <si>
    <t>Enter any loading on line 4b of Attachment III.</t>
  </si>
  <si>
    <t>Variable Printing Costs</t>
  </si>
  <si>
    <t>Quantity (B)</t>
  </si>
  <si>
    <t>Total Cost (C)</t>
  </si>
  <si>
    <t>Price/Item (D = C / B)</t>
  </si>
  <si>
    <t>Allowable Cost (A * D)</t>
  </si>
  <si>
    <t>1. Brochures Printed</t>
  </si>
  <si>
    <t xml:space="preserve">2. </t>
  </si>
  <si>
    <t xml:space="preserve">3. </t>
  </si>
  <si>
    <t xml:space="preserve">4. </t>
  </si>
  <si>
    <t>OPM Approved Allowable Brochure Quantity (A)</t>
  </si>
  <si>
    <t>TOTAL (E)</t>
  </si>
  <si>
    <t>Fixed Printing Costs</t>
  </si>
  <si>
    <t>Total Cost</t>
  </si>
  <si>
    <t>TOTAL (F)</t>
  </si>
  <si>
    <t>Total Allowable Costs (E + F)</t>
  </si>
  <si>
    <t>Shipping &amp; Handling</t>
  </si>
  <si>
    <r>
      <t>OPTION</t>
    </r>
    <r>
      <rPr>
        <b/>
        <sz val="9"/>
        <color theme="1"/>
        <rFont val="Calibri"/>
        <family val="2"/>
        <scheme val="minor"/>
      </rPr>
      <t xml:space="preserve"> (High/Standard/HDHP/CDHP/Basic/Value)</t>
    </r>
  </si>
  <si>
    <t>Administration (&amp; Profit)</t>
  </si>
  <si>
    <t>YEAR</t>
  </si>
  <si>
    <t>Line Explanation</t>
  </si>
  <si>
    <t>FEHB</t>
  </si>
  <si>
    <t>SSSG</t>
  </si>
  <si>
    <t xml:space="preserve">The SSSG Comparison form must be filled out by carriers who are state mandated to TCR. </t>
  </si>
  <si>
    <t>Attachment IIIA - Backup Line 1 Form - TCR &amp; CRC</t>
  </si>
  <si>
    <t>Attachment III - RECONCILIATION FORM</t>
  </si>
  <si>
    <t>Attachment IIIA - Backup Line 1 Form - ACR</t>
  </si>
  <si>
    <t>Attachment IIIA - Special Benefits Loading Form</t>
  </si>
  <si>
    <t>Attachment IIIA - Brochure Printing Costs Form</t>
  </si>
  <si>
    <t>Attachment IIIA - Medicare Loading Form</t>
  </si>
  <si>
    <t>Attachment IIIA - SSSG Comparison Form</t>
  </si>
  <si>
    <t xml:space="preserve">Enter the results on line 1 of Attachment III.  </t>
  </si>
  <si>
    <t>If neither of these Forms is appropriate, create/modify a form and place it here. Please keep all formulas.</t>
  </si>
  <si>
    <r>
      <t>Enter this amount on line 12 of Attachment III. OPM will reimburse the amount the carrier actually spent to produce the</t>
    </r>
    <r>
      <rPr>
        <b/>
        <sz val="10"/>
        <color theme="1"/>
        <rFont val="Calibri"/>
        <family val="2"/>
        <scheme val="minor"/>
      </rPr>
      <t xml:space="preserve"> OPM approved quantity</t>
    </r>
    <r>
      <rPr>
        <sz val="10"/>
        <color theme="1"/>
        <rFont val="Calibri"/>
        <family val="2"/>
        <scheme val="minor"/>
      </rPr>
      <t xml:space="preserve"> of brochures. </t>
    </r>
  </si>
  <si>
    <t xml:space="preserve">Note that the amount claimed may only be for OPM brochures or rate sheets and corresponding shipping and handling (shipping from the printer to the carrier only).  </t>
  </si>
  <si>
    <t xml:space="preserve">No costs for provider directories, business cards, or other promotional materials may be included. </t>
  </si>
  <si>
    <t xml:space="preserve">Submit documentation, such as paid invoices, helpful in evaluating the reasonableness of your requested amount.  </t>
  </si>
  <si>
    <t>(A) 
Count</t>
  </si>
  <si>
    <t>(B) 
Cost Of Benefits</t>
  </si>
  <si>
    <t>(D) 
Money from CMS</t>
  </si>
  <si>
    <t>(C)
FEHB 
Premium</t>
  </si>
  <si>
    <t>Plan Cost 
A*(B-C-D)</t>
  </si>
  <si>
    <t>List your Special Benefit Loadings below and provide backup calculations for all loadings.</t>
  </si>
  <si>
    <t>Enter either the actual rates filed with the State Insurance Department or recalculate the loading based on the actual 2019 capitation rate.</t>
  </si>
  <si>
    <t>If you do not file with the State, submit other appropriate documentation for this benefit.</t>
  </si>
  <si>
    <t>Enter the results on line 1 of Attachment III.</t>
  </si>
  <si>
    <t xml:space="preserve">If neither of these Forms is appropriate, create/modify a form and place it here. </t>
  </si>
  <si>
    <t>Please keep all formulas.</t>
  </si>
  <si>
    <r>
      <t xml:space="preserve">7. Difference ((5c) - (6))     </t>
    </r>
    <r>
      <rPr>
        <b/>
        <sz val="9"/>
        <color theme="1"/>
        <rFont val="Calibri"/>
        <family val="2"/>
        <scheme val="minor"/>
      </rPr>
      <t>+  = Underpayment to Carrier     –  = Overpayment to Carrier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</si>
</sst>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%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4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6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vertical="center"/>
    </xf>
    <xf numFmtId="0" fontId="0" fillId="0" borderId="0" xfId="0"/>
    <xf numFmtId="0" fontId="1" fillId="2" borderId="13" xfId="0" applyFont="1" applyFill="1" applyBorder="1" applyAlignment="1">
      <alignment vertical="center"/>
    </xf>
    <xf numFmtId="164" fontId="0" fillId="0" borderId="5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/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64" fontId="0" fillId="0" borderId="12" xfId="0" applyNumberFormat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2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indent="13"/>
    </xf>
    <xf numFmtId="0" fontId="7" fillId="2" borderId="6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indent="17"/>
    </xf>
    <xf numFmtId="0" fontId="1" fillId="2" borderId="15" xfId="0" applyFont="1" applyFill="1" applyBorder="1" applyAlignment="1">
      <alignment horizontal="left" vertical="center" indent="1"/>
    </xf>
    <xf numFmtId="0" fontId="0" fillId="0" borderId="4" xfId="0" applyBorder="1" applyAlignment="1"/>
    <xf numFmtId="164" fontId="0" fillId="0" borderId="4" xfId="0" applyNumberFormat="1" applyBorder="1" applyAlignment="1"/>
    <xf numFmtId="10" fontId="0" fillId="0" borderId="4" xfId="0" applyNumberFormat="1" applyBorder="1" applyAlignment="1"/>
    <xf numFmtId="10" fontId="0" fillId="0" borderId="4" xfId="2" applyNumberFormat="1" applyFont="1" applyBorder="1" applyAlignment="1"/>
    <xf numFmtId="164" fontId="0" fillId="0" borderId="4" xfId="1" applyNumberFormat="1" applyFont="1" applyBorder="1" applyAlignment="1"/>
    <xf numFmtId="0" fontId="2" fillId="2" borderId="15" xfId="0" applyFont="1" applyFill="1" applyBorder="1" applyAlignment="1">
      <alignment vertical="center"/>
    </xf>
    <xf numFmtId="0" fontId="1" fillId="2" borderId="8" xfId="0" applyFont="1" applyFill="1" applyBorder="1" applyAlignment="1"/>
    <xf numFmtId="0" fontId="2" fillId="2" borderId="13" xfId="0" applyFont="1" applyFill="1" applyBorder="1" applyAlignment="1">
      <alignment vertical="center"/>
    </xf>
    <xf numFmtId="0" fontId="0" fillId="0" borderId="8" xfId="0" applyBorder="1" applyAlignment="1"/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64" fontId="0" fillId="0" borderId="13" xfId="0" applyNumberFormat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indent="18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0" fillId="0" borderId="12" xfId="0" applyNumberFormat="1" applyBorder="1" applyAlignment="1">
      <alignment vertical="center"/>
    </xf>
    <xf numFmtId="49" fontId="1" fillId="2" borderId="1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indent="31"/>
    </xf>
    <xf numFmtId="0" fontId="1" fillId="2" borderId="4" xfId="0" applyFont="1" applyFill="1" applyBorder="1" applyAlignment="1">
      <alignment horizontal="left" vertical="center" indent="45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7"/>
    </xf>
    <xf numFmtId="0" fontId="5" fillId="2" borderId="15" xfId="0" applyFont="1" applyFill="1" applyBorder="1" applyAlignment="1">
      <alignment horizontal="left" vertical="center" indent="19"/>
    </xf>
    <xf numFmtId="0" fontId="5" fillId="2" borderId="14" xfId="0" applyFont="1" applyFill="1" applyBorder="1" applyAlignment="1">
      <alignment horizontal="left" vertical="center" indent="19"/>
    </xf>
    <xf numFmtId="0" fontId="5" fillId="2" borderId="13" xfId="0" applyFont="1" applyFill="1" applyBorder="1" applyAlignment="1">
      <alignment horizontal="left" vertical="center" indent="19"/>
    </xf>
    <xf numFmtId="0" fontId="0" fillId="0" borderId="0" xfId="0" applyAlignment="1">
      <alignment horizontal="left" indent="19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25"/>
    </xf>
    <xf numFmtId="0" fontId="1" fillId="2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0" fillId="2" borderId="14" xfId="0" applyFill="1" applyBorder="1" applyAlignment="1">
      <alignment vertical="center"/>
    </xf>
    <xf numFmtId="0" fontId="0" fillId="0" borderId="0" xfId="0" applyAlignment="1"/>
    <xf numFmtId="1" fontId="0" fillId="0" borderId="12" xfId="0" applyNumberFormat="1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indent="49"/>
    </xf>
    <xf numFmtId="0" fontId="5" fillId="2" borderId="1" xfId="0" applyFont="1" applyFill="1" applyBorder="1" applyAlignment="1">
      <alignment horizontal="left" vertical="center" indent="7"/>
    </xf>
    <xf numFmtId="0" fontId="5" fillId="2" borderId="3" xfId="0" applyFont="1" applyFill="1" applyBorder="1" applyAlignment="1">
      <alignment horizontal="left" vertical="center" indent="22"/>
    </xf>
    <xf numFmtId="0" fontId="5" fillId="2" borderId="2" xfId="0" applyFont="1" applyFill="1" applyBorder="1" applyAlignment="1">
      <alignment horizontal="left" vertical="center" indent="22"/>
    </xf>
    <xf numFmtId="0" fontId="5" fillId="2" borderId="1" xfId="0" applyFont="1" applyFill="1" applyBorder="1" applyAlignment="1">
      <alignment horizontal="left" vertical="center" indent="22"/>
    </xf>
    <xf numFmtId="0" fontId="0" fillId="0" borderId="0" xfId="0" applyAlignment="1">
      <alignment horizontal="left" indent="22"/>
    </xf>
    <xf numFmtId="0" fontId="2" fillId="2" borderId="1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indent="4"/>
    </xf>
    <xf numFmtId="0" fontId="5" fillId="2" borderId="4" xfId="0" applyFont="1" applyFill="1" applyBorder="1" applyAlignment="1">
      <alignment horizontal="left" vertical="center" indent="7"/>
    </xf>
    <xf numFmtId="0" fontId="5" fillId="2" borderId="4" xfId="0" applyFont="1" applyFill="1" applyBorder="1" applyAlignment="1">
      <alignment horizontal="left" vertical="center" indent="11"/>
    </xf>
    <xf numFmtId="0" fontId="5" fillId="2" borderId="12" xfId="0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/>
    <xf numFmtId="164" fontId="0" fillId="0" borderId="8" xfId="0" applyNumberFormat="1" applyBorder="1" applyAlignment="1">
      <alignment horizontal="right"/>
    </xf>
    <xf numFmtId="0" fontId="2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indent="2"/>
    </xf>
    <xf numFmtId="0" fontId="1" fillId="2" borderId="1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indent="7"/>
    </xf>
    <xf numFmtId="0" fontId="1" fillId="2" borderId="2" xfId="0" applyFont="1" applyFill="1" applyBorder="1" applyAlignment="1">
      <alignment horizontal="left" vertical="center" indent="7"/>
    </xf>
    <xf numFmtId="0" fontId="1" fillId="2" borderId="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0" xfId="0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2" width="9.140625" customWidth="1"/>
    <col min="7" max="7" width="13.85546875" customWidth="1"/>
    <col min="8" max="10" width="12.28515625" customWidth="1"/>
  </cols>
  <sheetData>
    <row r="1" spans="1:10" ht="36.75" customHeight="1" x14ac:dyDescent="0.25">
      <c r="A1" s="52" t="s">
        <v>104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18" customHeight="1" x14ac:dyDescent="0.25">
      <c r="A2" s="55" t="str">
        <f>"BIWEEKLY NET-TO-CARRIER RATES ("&amp;year&amp;" CONTRACT YEAR)"</f>
        <v>BIWEEKLY NET-TO-CARRIER RATES (2019 CONTRACT YEAR)</v>
      </c>
      <c r="B2" s="53"/>
      <c r="C2" s="53"/>
      <c r="D2" s="53"/>
      <c r="E2" s="53"/>
      <c r="F2" s="53"/>
      <c r="G2" s="53"/>
      <c r="H2" s="53"/>
      <c r="I2" s="53"/>
      <c r="J2" s="54"/>
    </row>
    <row r="3" spans="1:10" s="15" customFormat="1" ht="35.25" customHeight="1" x14ac:dyDescent="0.25">
      <c r="A3" s="56" t="s">
        <v>24</v>
      </c>
      <c r="B3" s="16"/>
      <c r="C3" s="144"/>
      <c r="D3" s="145"/>
      <c r="E3" s="145"/>
      <c r="F3" s="145"/>
      <c r="G3" s="145"/>
      <c r="H3" s="145"/>
      <c r="I3" s="145"/>
      <c r="J3" s="146"/>
    </row>
    <row r="4" spans="1:10" ht="36.75" customHeight="1" x14ac:dyDescent="0.25">
      <c r="A4" s="24" t="s">
        <v>23</v>
      </c>
      <c r="B4" s="87"/>
      <c r="C4" s="27" t="s">
        <v>22</v>
      </c>
      <c r="D4" s="88"/>
      <c r="E4" s="148" t="s">
        <v>96</v>
      </c>
      <c r="F4" s="149"/>
      <c r="G4" s="149"/>
      <c r="H4" s="150"/>
      <c r="I4" s="91"/>
      <c r="J4" s="90"/>
    </row>
    <row r="5" spans="1:10" ht="18" customHeight="1" x14ac:dyDescent="0.25">
      <c r="A5" s="7" t="s">
        <v>98</v>
      </c>
      <c r="B5" s="147">
        <v>2019</v>
      </c>
      <c r="C5" s="29"/>
      <c r="D5" s="30"/>
      <c r="E5" s="30"/>
      <c r="F5" s="30"/>
      <c r="G5" s="30"/>
      <c r="H5" s="30"/>
      <c r="I5" s="30"/>
      <c r="J5" s="31"/>
    </row>
    <row r="6" spans="1:10" ht="36.75" customHeight="1" x14ac:dyDescent="0.25">
      <c r="A6" s="111"/>
      <c r="B6" s="113"/>
      <c r="C6" s="113"/>
      <c r="D6" s="113"/>
      <c r="E6" s="115"/>
      <c r="F6" s="115"/>
      <c r="G6" s="152"/>
      <c r="H6" s="151" t="s">
        <v>21</v>
      </c>
      <c r="I6" s="151" t="s">
        <v>20</v>
      </c>
      <c r="J6" s="151" t="s">
        <v>19</v>
      </c>
    </row>
    <row r="7" spans="1:10" ht="17.25" customHeight="1" x14ac:dyDescent="0.25">
      <c r="A7" s="86" t="str">
        <f>"1. Actual "&amp;year&amp;" FEHB Rate Before Loadings"</f>
        <v>1. Actual 2019 FEHB Rate Before Loadings</v>
      </c>
      <c r="B7" s="86"/>
      <c r="C7" s="86"/>
      <c r="D7" s="51"/>
      <c r="E7" s="30"/>
      <c r="F7" s="30"/>
      <c r="G7" s="31"/>
      <c r="H7" s="9"/>
      <c r="I7" s="8"/>
      <c r="J7" s="8"/>
    </row>
    <row r="8" spans="1:10" ht="17.25" customHeight="1" x14ac:dyDescent="0.25">
      <c r="A8" s="33" t="s">
        <v>18</v>
      </c>
      <c r="B8" s="30"/>
      <c r="C8" s="34"/>
      <c r="D8" s="34"/>
      <c r="E8" s="85"/>
      <c r="F8" s="85"/>
      <c r="G8" s="85"/>
      <c r="H8" s="30"/>
      <c r="I8" s="30"/>
      <c r="J8" s="31"/>
    </row>
    <row r="9" spans="1:10" ht="17.25" customHeight="1" x14ac:dyDescent="0.25">
      <c r="A9" s="114"/>
      <c r="B9" s="23" t="s">
        <v>17</v>
      </c>
      <c r="C9" s="89"/>
      <c r="D9" s="92"/>
      <c r="E9" s="92"/>
      <c r="F9" s="92"/>
      <c r="G9" s="93"/>
      <c r="H9" s="9"/>
      <c r="I9" s="8"/>
      <c r="J9" s="8"/>
    </row>
    <row r="10" spans="1:10" ht="17.25" customHeight="1" x14ac:dyDescent="0.25">
      <c r="A10" s="29"/>
      <c r="B10" s="154" t="s">
        <v>16</v>
      </c>
      <c r="C10" s="153"/>
      <c r="D10" s="94"/>
      <c r="E10" s="1"/>
      <c r="F10" s="1"/>
      <c r="G10" s="159"/>
      <c r="H10" s="9"/>
      <c r="I10" s="8"/>
      <c r="J10" s="8"/>
    </row>
    <row r="11" spans="1:10" ht="17.25" customHeight="1" x14ac:dyDescent="0.25">
      <c r="A11" s="156" t="s">
        <v>15</v>
      </c>
      <c r="B11" s="157"/>
      <c r="C11" s="156"/>
      <c r="D11" s="158"/>
      <c r="E11" s="74"/>
      <c r="F11" s="74"/>
      <c r="G11" s="75"/>
      <c r="H11" s="72">
        <f t="shared" ref="H11:J11" si="0">ROUND(SUM(H7:H10),2)</f>
        <v>0</v>
      </c>
      <c r="I11" s="18">
        <f t="shared" si="0"/>
        <v>0</v>
      </c>
      <c r="J11" s="18">
        <f t="shared" si="0"/>
        <v>0</v>
      </c>
    </row>
    <row r="12" spans="1:10" ht="17.25" customHeight="1" x14ac:dyDescent="0.25">
      <c r="A12" s="73" t="s">
        <v>14</v>
      </c>
      <c r="B12" s="74"/>
      <c r="C12" s="74"/>
      <c r="D12" s="74"/>
      <c r="E12" s="160"/>
      <c r="F12" s="160"/>
      <c r="G12" s="160"/>
      <c r="H12" s="74"/>
      <c r="I12" s="74"/>
      <c r="J12" s="75"/>
    </row>
    <row r="13" spans="1:10" ht="17.25" customHeight="1" x14ac:dyDescent="0.25">
      <c r="A13" s="162" t="s">
        <v>13</v>
      </c>
      <c r="B13" s="160"/>
      <c r="C13" s="160"/>
      <c r="D13" s="160"/>
      <c r="E13" s="160"/>
      <c r="F13" s="160"/>
      <c r="G13" s="161"/>
      <c r="H13" s="17"/>
      <c r="I13" s="19"/>
      <c r="J13" s="19"/>
    </row>
    <row r="14" spans="1:10" ht="17.25" customHeight="1" x14ac:dyDescent="0.25">
      <c r="A14" s="163" t="s">
        <v>12</v>
      </c>
      <c r="B14" s="74"/>
      <c r="C14" s="70"/>
      <c r="D14" s="70"/>
      <c r="E14" s="70"/>
      <c r="F14" s="70"/>
      <c r="G14" s="71"/>
      <c r="H14" s="9"/>
      <c r="I14" s="8"/>
      <c r="J14" s="8"/>
    </row>
    <row r="15" spans="1:10" ht="17.25" customHeight="1" x14ac:dyDescent="0.25">
      <c r="A15" s="86" t="s">
        <v>11</v>
      </c>
      <c r="B15" s="51"/>
      <c r="C15" s="74"/>
      <c r="D15" s="74"/>
      <c r="E15" s="74"/>
      <c r="F15" s="74"/>
      <c r="G15" s="75"/>
      <c r="H15" s="9">
        <f>ROUND(SUM(H11:H14),2)</f>
        <v>0</v>
      </c>
      <c r="I15" s="8">
        <f>ROUND(SUM(I11:I14),2)</f>
        <v>0</v>
      </c>
      <c r="J15" s="8">
        <f>ROUND(SUM(J11:J14),2)</f>
        <v>0</v>
      </c>
    </row>
    <row r="16" spans="1:10" ht="17.25" customHeight="1" x14ac:dyDescent="0.25">
      <c r="A16" s="48" t="s">
        <v>10</v>
      </c>
      <c r="B16" s="73"/>
      <c r="C16" s="74"/>
      <c r="D16" s="74"/>
      <c r="E16" s="74"/>
      <c r="F16" s="74"/>
      <c r="G16" s="75"/>
      <c r="H16" s="173"/>
      <c r="I16" s="173"/>
      <c r="J16" s="174"/>
    </row>
    <row r="17" spans="1:10" ht="17.25" customHeight="1" x14ac:dyDescent="0.25">
      <c r="A17" s="48" t="s">
        <v>9</v>
      </c>
      <c r="B17" s="73"/>
      <c r="C17" s="74"/>
      <c r="D17" s="74"/>
      <c r="E17" s="74"/>
      <c r="F17" s="74"/>
      <c r="G17" s="75"/>
      <c r="H17" s="9">
        <f>ROUND(H16*H15,2)</f>
        <v>0</v>
      </c>
      <c r="I17" s="8">
        <f>ROUND(H16*I15,2)</f>
        <v>0</v>
      </c>
      <c r="J17" s="8">
        <f>ROUND(H16*J15,2)</f>
        <v>0</v>
      </c>
    </row>
    <row r="18" spans="1:10" ht="17.25" customHeight="1" x14ac:dyDescent="0.25">
      <c r="A18" s="48" t="str">
        <f>"5a. Total "&amp;year&amp;" FEHB Rates Before Discount*"</f>
        <v>5a. Total 2019 FEHB Rates Before Discount*</v>
      </c>
      <c r="B18" s="73"/>
      <c r="C18" s="74"/>
      <c r="D18" s="74"/>
      <c r="E18" s="74"/>
      <c r="F18" s="74"/>
      <c r="G18" s="71"/>
      <c r="H18" s="9">
        <f>ROUND(H15+H17,2)</f>
        <v>0</v>
      </c>
      <c r="I18" s="8">
        <f>ROUND(I15+I17,2)</f>
        <v>0</v>
      </c>
      <c r="J18" s="8">
        <f>ROUND(J15+J17,2)</f>
        <v>0</v>
      </c>
    </row>
    <row r="19" spans="1:10" ht="17.25" customHeight="1" x14ac:dyDescent="0.25">
      <c r="A19" s="69" t="s">
        <v>8</v>
      </c>
      <c r="B19" s="70"/>
      <c r="C19" s="85"/>
      <c r="D19" s="85"/>
      <c r="E19" s="85"/>
      <c r="F19" s="85"/>
      <c r="G19" s="74"/>
      <c r="H19" s="74"/>
      <c r="I19" s="74"/>
      <c r="J19" s="75"/>
    </row>
    <row r="20" spans="1:10" ht="17.25" customHeight="1" x14ac:dyDescent="0.25">
      <c r="A20" s="163" t="s">
        <v>7</v>
      </c>
      <c r="B20" s="74"/>
      <c r="C20" s="74"/>
      <c r="D20" s="74"/>
      <c r="E20" s="74"/>
      <c r="F20" s="74"/>
      <c r="G20" s="161"/>
      <c r="H20" s="9"/>
      <c r="I20" s="8"/>
      <c r="J20" s="8"/>
    </row>
    <row r="21" spans="1:10" ht="17.25" customHeight="1" x14ac:dyDescent="0.25">
      <c r="A21" s="163" t="s">
        <v>6</v>
      </c>
      <c r="B21" s="70"/>
      <c r="C21" s="70"/>
      <c r="D21" s="70"/>
      <c r="E21" s="70"/>
      <c r="F21" s="70"/>
      <c r="G21" s="71"/>
      <c r="H21" s="9"/>
      <c r="I21" s="8"/>
      <c r="J21" s="8"/>
    </row>
    <row r="22" spans="1:10" ht="17.25" customHeight="1" x14ac:dyDescent="0.25">
      <c r="A22" s="51" t="str">
        <f>"5c. Final "&amp;year&amp;" FEHB Rates [(5a) - (5bi) - (5bii)]"</f>
        <v>5c. Final 2019 FEHB Rates [(5a) - (5bi) - (5bii)]</v>
      </c>
      <c r="B22" s="74"/>
      <c r="C22" s="74"/>
      <c r="D22" s="74"/>
      <c r="E22" s="74"/>
      <c r="F22" s="74"/>
      <c r="G22" s="75"/>
      <c r="H22" s="9">
        <f>ROUND(H18-H20-H21,2)</f>
        <v>0</v>
      </c>
      <c r="I22" s="8">
        <f t="shared" ref="I22:J22" si="1">ROUND(I18-I20-I21,2)</f>
        <v>0</v>
      </c>
      <c r="J22" s="8">
        <f t="shared" si="1"/>
        <v>0</v>
      </c>
    </row>
    <row r="23" spans="1:10" ht="17.25" customHeight="1" x14ac:dyDescent="0.25">
      <c r="A23" s="158" t="str">
        <f>"6. Contract Rates - "&amp;year&amp;"*"</f>
        <v>6. Contract Rates - 2019*</v>
      </c>
      <c r="B23" s="74"/>
      <c r="C23" s="74"/>
      <c r="D23" s="74"/>
      <c r="E23" s="74"/>
      <c r="F23" s="74"/>
      <c r="G23" s="75"/>
      <c r="H23" s="9"/>
      <c r="I23" s="8"/>
      <c r="J23" s="8"/>
    </row>
    <row r="24" spans="1:10" ht="33" customHeight="1" x14ac:dyDescent="0.25">
      <c r="A24" s="155" t="s">
        <v>127</v>
      </c>
      <c r="B24" s="164"/>
      <c r="C24" s="164"/>
      <c r="D24" s="164"/>
      <c r="E24" s="164"/>
      <c r="F24" s="164"/>
      <c r="G24" s="165"/>
      <c r="H24" s="166">
        <f>ROUND(H22-H23,2)</f>
        <v>0</v>
      </c>
      <c r="I24" s="167">
        <f t="shared" ref="I24:J24" si="2">ROUND(I22-I23,2)</f>
        <v>0</v>
      </c>
      <c r="J24" s="167">
        <f t="shared" si="2"/>
        <v>0</v>
      </c>
    </row>
    <row r="25" spans="1:10" ht="17.25" customHeight="1" x14ac:dyDescent="0.25">
      <c r="A25" s="73" t="str">
        <f>"8. March 31, "&amp;year&amp;" Enrollment"</f>
        <v>8. March 31, 2019 Enrollment</v>
      </c>
      <c r="B25" s="74"/>
      <c r="C25" s="74"/>
      <c r="D25" s="74"/>
      <c r="E25" s="74"/>
      <c r="F25" s="74"/>
      <c r="G25" s="75"/>
      <c r="H25" s="168"/>
      <c r="I25" s="10"/>
      <c r="J25" s="10"/>
    </row>
    <row r="26" spans="1:10" ht="17.25" customHeight="1" x14ac:dyDescent="0.25">
      <c r="A26" s="73" t="s">
        <v>5</v>
      </c>
      <c r="B26" s="74"/>
      <c r="C26" s="74"/>
      <c r="D26" s="74"/>
      <c r="E26" s="74"/>
      <c r="F26" s="74"/>
      <c r="G26" s="75"/>
      <c r="H26" s="68">
        <f>ROUND(H24*H25*26,0)</f>
        <v>0</v>
      </c>
      <c r="I26" s="11">
        <f>ROUND(I24*I25*26,0)</f>
        <v>0</v>
      </c>
      <c r="J26" s="11">
        <f>ROUND(J24*J25*26,0)</f>
        <v>0</v>
      </c>
    </row>
    <row r="27" spans="1:10" ht="17.25" customHeight="1" x14ac:dyDescent="0.25">
      <c r="A27" s="73" t="s">
        <v>4</v>
      </c>
      <c r="B27" s="74"/>
      <c r="C27" s="74"/>
      <c r="D27" s="74"/>
      <c r="E27" s="74"/>
      <c r="F27" s="74"/>
      <c r="G27" s="75"/>
      <c r="H27" s="49"/>
      <c r="I27" s="49"/>
      <c r="J27" s="171">
        <f>ROUND(SUM(J26:L26),2)</f>
        <v>0</v>
      </c>
    </row>
    <row r="28" spans="1:10" ht="17.25" customHeight="1" x14ac:dyDescent="0.25">
      <c r="A28" s="73" t="s">
        <v>3</v>
      </c>
      <c r="B28" s="74"/>
      <c r="C28" s="74"/>
      <c r="D28" s="74"/>
      <c r="E28" s="74"/>
      <c r="F28" s="74"/>
      <c r="G28" s="75"/>
      <c r="H28" s="49"/>
      <c r="I28" s="49"/>
      <c r="J28" s="171"/>
    </row>
    <row r="29" spans="1:10" ht="17.25" customHeight="1" x14ac:dyDescent="0.25">
      <c r="A29" s="73" t="s">
        <v>2</v>
      </c>
      <c r="B29" s="74"/>
      <c r="C29" s="74"/>
      <c r="D29" s="74"/>
      <c r="E29" s="74"/>
      <c r="F29" s="74"/>
      <c r="G29" s="75"/>
      <c r="H29" s="49"/>
      <c r="I29" s="172"/>
      <c r="J29" s="171"/>
    </row>
    <row r="30" spans="1:10" ht="17.25" customHeight="1" x14ac:dyDescent="0.25">
      <c r="A30" s="73" t="s">
        <v>1</v>
      </c>
      <c r="B30" s="74"/>
      <c r="C30" s="74"/>
      <c r="D30" s="74"/>
      <c r="E30" s="74"/>
      <c r="F30" s="74"/>
      <c r="G30" s="75"/>
      <c r="H30" s="169"/>
      <c r="I30" s="49"/>
      <c r="J30" s="171">
        <f>ROUND(SUM(H27:J29),0)</f>
        <v>0</v>
      </c>
    </row>
    <row r="31" spans="1:10" s="170" customFormat="1" ht="36" customHeight="1" x14ac:dyDescent="0.25">
      <c r="A31" s="170" t="s">
        <v>0</v>
      </c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zoomScaleNormal="100" workbookViewId="0">
      <selection activeCell="A8" sqref="A8"/>
    </sheetView>
  </sheetViews>
  <sheetFormatPr defaultRowHeight="15" x14ac:dyDescent="0.25"/>
  <cols>
    <col min="1" max="1" width="37.85546875" customWidth="1"/>
    <col min="2" max="2" width="28.42578125" customWidth="1"/>
  </cols>
  <sheetData>
    <row r="1" spans="1:2" ht="35.25" customHeight="1" x14ac:dyDescent="0.25">
      <c r="A1" s="137" t="s">
        <v>103</v>
      </c>
      <c r="B1" s="138"/>
    </row>
    <row r="2" spans="1:2" s="50" customFormat="1" x14ac:dyDescent="0.25">
      <c r="A2" s="142" t="s">
        <v>124</v>
      </c>
      <c r="B2" s="64"/>
    </row>
    <row r="3" spans="1:2" s="50" customFormat="1" x14ac:dyDescent="0.25">
      <c r="A3" s="143" t="s">
        <v>125</v>
      </c>
      <c r="B3" s="99"/>
    </row>
    <row r="4" spans="1:2" s="50" customFormat="1" x14ac:dyDescent="0.25">
      <c r="A4" s="139" t="s">
        <v>126</v>
      </c>
      <c r="B4" s="67"/>
    </row>
    <row r="5" spans="1:2" ht="18" customHeight="1" x14ac:dyDescent="0.25">
      <c r="A5" s="63" t="s">
        <v>25</v>
      </c>
      <c r="B5" s="141"/>
    </row>
    <row r="6" spans="1:2" ht="18" customHeight="1" x14ac:dyDescent="0.25">
      <c r="A6" s="140" t="s">
        <v>26</v>
      </c>
      <c r="B6" s="38"/>
    </row>
    <row r="7" spans="1:2" ht="18" customHeight="1" x14ac:dyDescent="0.25">
      <c r="A7" s="140" t="s">
        <v>27</v>
      </c>
      <c r="B7" s="38"/>
    </row>
    <row r="8" spans="1:2" ht="18" customHeight="1" x14ac:dyDescent="0.25">
      <c r="A8" s="140" t="s">
        <v>28</v>
      </c>
      <c r="B8" s="39"/>
    </row>
    <row r="9" spans="1:2" ht="18" customHeight="1" x14ac:dyDescent="0.25">
      <c r="A9" s="140" t="s">
        <v>30</v>
      </c>
      <c r="B9" s="39"/>
    </row>
    <row r="10" spans="1:2" ht="18" customHeight="1" x14ac:dyDescent="0.25">
      <c r="A10" s="140" t="s">
        <v>29</v>
      </c>
      <c r="B10" s="39"/>
    </row>
    <row r="11" spans="1:2" ht="18" customHeight="1" x14ac:dyDescent="0.25">
      <c r="A11" s="140" t="s">
        <v>31</v>
      </c>
      <c r="B11" s="38"/>
    </row>
    <row r="12" spans="1:2" ht="18" customHeight="1" x14ac:dyDescent="0.25">
      <c r="A12" s="140" t="s">
        <v>32</v>
      </c>
      <c r="B12" s="38"/>
    </row>
    <row r="13" spans="1:2" ht="18" customHeight="1" x14ac:dyDescent="0.25">
      <c r="A13" s="140" t="s">
        <v>33</v>
      </c>
      <c r="B13" s="38"/>
    </row>
    <row r="14" spans="1:2" ht="18" customHeight="1" x14ac:dyDescent="0.25">
      <c r="A14" s="140" t="s">
        <v>34</v>
      </c>
      <c r="B14" s="38"/>
    </row>
    <row r="15" spans="1:2" ht="18" customHeight="1" x14ac:dyDescent="0.25">
      <c r="A15" s="140" t="s">
        <v>35</v>
      </c>
      <c r="B15" s="40"/>
    </row>
    <row r="16" spans="1:2" ht="18" customHeight="1" x14ac:dyDescent="0.25">
      <c r="A16" s="140" t="s">
        <v>36</v>
      </c>
      <c r="B16" s="40"/>
    </row>
    <row r="17" spans="1:2" ht="18" customHeight="1" x14ac:dyDescent="0.25">
      <c r="A17" s="140" t="s">
        <v>37</v>
      </c>
      <c r="B17" s="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showGridLines="0" zoomScaleNormal="100" workbookViewId="0">
      <selection activeCell="B14" sqref="B14"/>
    </sheetView>
  </sheetViews>
  <sheetFormatPr defaultRowHeight="15" x14ac:dyDescent="0.25"/>
  <cols>
    <col min="1" max="1" width="37.5703125" customWidth="1"/>
    <col min="2" max="2" width="45.42578125" customWidth="1"/>
  </cols>
  <sheetData>
    <row r="1" spans="1:2" s="102" customFormat="1" ht="18" customHeight="1" x14ac:dyDescent="0.25">
      <c r="A1" s="136" t="s">
        <v>105</v>
      </c>
      <c r="B1" s="134"/>
    </row>
    <row r="2" spans="1:2" x14ac:dyDescent="0.25">
      <c r="A2" s="62" t="s">
        <v>110</v>
      </c>
      <c r="B2" s="64"/>
    </row>
    <row r="3" spans="1:2" s="22" customFormat="1" x14ac:dyDescent="0.25">
      <c r="A3" s="66" t="s">
        <v>111</v>
      </c>
      <c r="B3" s="67"/>
    </row>
    <row r="4" spans="1:2" ht="18" customHeight="1" x14ac:dyDescent="0.25">
      <c r="A4" s="63" t="s">
        <v>38</v>
      </c>
      <c r="B4" s="65"/>
    </row>
    <row r="5" spans="1:2" ht="18" customHeight="1" x14ac:dyDescent="0.25">
      <c r="A5" s="20" t="s">
        <v>39</v>
      </c>
      <c r="B5" s="58"/>
    </row>
    <row r="6" spans="1:2" ht="18" customHeight="1" x14ac:dyDescent="0.25">
      <c r="A6" s="20" t="s">
        <v>40</v>
      </c>
      <c r="B6" s="58"/>
    </row>
    <row r="7" spans="1:2" ht="18" customHeight="1" x14ac:dyDescent="0.25">
      <c r="A7" s="21" t="s">
        <v>41</v>
      </c>
      <c r="B7" s="60"/>
    </row>
    <row r="8" spans="1:2" ht="18" customHeight="1" x14ac:dyDescent="0.25">
      <c r="A8" s="21" t="s">
        <v>42</v>
      </c>
      <c r="B8" s="60"/>
    </row>
    <row r="9" spans="1:2" ht="18" customHeight="1" x14ac:dyDescent="0.25">
      <c r="A9" s="21" t="s">
        <v>43</v>
      </c>
      <c r="B9" s="58"/>
    </row>
    <row r="10" spans="1:2" ht="18" customHeight="1" x14ac:dyDescent="0.25">
      <c r="A10" s="21" t="s">
        <v>97</v>
      </c>
      <c r="B10" s="58"/>
    </row>
    <row r="11" spans="1:2" ht="18" customHeight="1" x14ac:dyDescent="0.25">
      <c r="A11" s="21" t="s">
        <v>44</v>
      </c>
      <c r="B11" s="58"/>
    </row>
    <row r="12" spans="1:2" ht="18" customHeight="1" x14ac:dyDescent="0.25">
      <c r="A12" s="21" t="s">
        <v>45</v>
      </c>
      <c r="B12" s="57"/>
    </row>
    <row r="13" spans="1:2" ht="18" customHeight="1" x14ac:dyDescent="0.25">
      <c r="A13" s="21" t="s">
        <v>46</v>
      </c>
      <c r="B13" s="61"/>
    </row>
    <row r="14" spans="1:2" ht="18" customHeight="1" x14ac:dyDescent="0.25">
      <c r="A14" s="20" t="s">
        <v>28</v>
      </c>
      <c r="B14" s="59"/>
    </row>
    <row r="15" spans="1:2" ht="18" customHeight="1" x14ac:dyDescent="0.25">
      <c r="A15" s="20" t="s">
        <v>30</v>
      </c>
      <c r="B15" s="59"/>
    </row>
    <row r="16" spans="1:2" ht="18" customHeight="1" x14ac:dyDescent="0.25">
      <c r="A16" s="20" t="s">
        <v>29</v>
      </c>
      <c r="B16" s="59"/>
    </row>
    <row r="17" spans="1:2" ht="18" customHeight="1" x14ac:dyDescent="0.25">
      <c r="A17" s="20" t="s">
        <v>31</v>
      </c>
      <c r="B17" s="57"/>
    </row>
    <row r="18" spans="1:2" ht="18" customHeight="1" x14ac:dyDescent="0.25">
      <c r="A18" s="20" t="s">
        <v>32</v>
      </c>
      <c r="B18" s="57"/>
    </row>
    <row r="19" spans="1:2" ht="18" customHeight="1" x14ac:dyDescent="0.25">
      <c r="A19" s="20" t="s">
        <v>33</v>
      </c>
      <c r="B19" s="57"/>
    </row>
    <row r="20" spans="1:2" ht="18" customHeight="1" x14ac:dyDescent="0.25">
      <c r="A20" s="20" t="s">
        <v>34</v>
      </c>
      <c r="B20" s="57"/>
    </row>
    <row r="21" spans="1:2" ht="18" customHeight="1" x14ac:dyDescent="0.25">
      <c r="A21" s="20" t="s">
        <v>35</v>
      </c>
      <c r="B21" s="61"/>
    </row>
    <row r="22" spans="1:2" ht="18" customHeight="1" x14ac:dyDescent="0.25">
      <c r="A22" s="20" t="s">
        <v>36</v>
      </c>
      <c r="B22" s="61"/>
    </row>
    <row r="23" spans="1:2" ht="18" customHeight="1" x14ac:dyDescent="0.25">
      <c r="A23" s="20" t="s">
        <v>37</v>
      </c>
      <c r="B23" s="6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5" x14ac:dyDescent="0.25"/>
  <cols>
    <col min="1" max="1" width="31" customWidth="1"/>
    <col min="2" max="2" width="20" customWidth="1"/>
    <col min="3" max="3" width="20.42578125" customWidth="1"/>
  </cols>
  <sheetData>
    <row r="1" spans="1:3" s="103" customFormat="1" ht="48" customHeight="1" x14ac:dyDescent="0.25">
      <c r="A1" s="135" t="s">
        <v>109</v>
      </c>
      <c r="B1" s="135"/>
      <c r="C1" s="121"/>
    </row>
    <row r="2" spans="1:3" ht="18" customHeight="1" x14ac:dyDescent="0.25">
      <c r="A2" s="108" t="s">
        <v>102</v>
      </c>
      <c r="B2" s="79"/>
      <c r="C2" s="67"/>
    </row>
    <row r="3" spans="1:3" ht="18" customHeight="1" x14ac:dyDescent="0.25">
      <c r="A3" s="48" t="s">
        <v>99</v>
      </c>
      <c r="B3" s="48" t="s">
        <v>100</v>
      </c>
      <c r="C3" s="25" t="s">
        <v>101</v>
      </c>
    </row>
    <row r="4" spans="1:3" ht="18" customHeight="1" x14ac:dyDescent="0.25">
      <c r="A4" s="41"/>
      <c r="B4" s="41"/>
      <c r="C4" s="41"/>
    </row>
    <row r="5" spans="1:3" ht="18" customHeight="1" x14ac:dyDescent="0.25">
      <c r="A5" s="41"/>
      <c r="B5" s="41"/>
      <c r="C5" s="41"/>
    </row>
    <row r="6" spans="1:3" ht="18" customHeight="1" x14ac:dyDescent="0.25">
      <c r="A6" s="41"/>
      <c r="B6" s="41"/>
      <c r="C6" s="41"/>
    </row>
    <row r="7" spans="1:3" ht="18" customHeight="1" x14ac:dyDescent="0.25">
      <c r="A7" s="41"/>
      <c r="B7" s="41"/>
      <c r="C7" s="41"/>
    </row>
    <row r="8" spans="1:3" ht="18" customHeight="1" x14ac:dyDescent="0.25">
      <c r="A8" s="41"/>
      <c r="B8" s="41"/>
      <c r="C8" s="41"/>
    </row>
    <row r="9" spans="1:3" ht="18" customHeight="1" x14ac:dyDescent="0.25">
      <c r="A9" s="41"/>
      <c r="B9" s="41"/>
      <c r="C9" s="41"/>
    </row>
    <row r="10" spans="1:3" ht="18" customHeight="1" x14ac:dyDescent="0.25">
      <c r="A10" s="41"/>
      <c r="B10" s="41"/>
      <c r="C10" s="41"/>
    </row>
    <row r="11" spans="1:3" ht="18" customHeight="1" x14ac:dyDescent="0.25">
      <c r="A11" s="41"/>
      <c r="B11" s="41"/>
      <c r="C11" s="41"/>
    </row>
    <row r="12" spans="1:3" ht="18" customHeight="1" x14ac:dyDescent="0.25">
      <c r="A12" s="41"/>
      <c r="B12" s="41"/>
      <c r="C12" s="41"/>
    </row>
    <row r="13" spans="1:3" ht="18" customHeight="1" x14ac:dyDescent="0.25">
      <c r="A13" s="41"/>
      <c r="B13" s="41"/>
      <c r="C13" s="41"/>
    </row>
    <row r="14" spans="1:3" ht="18" customHeight="1" x14ac:dyDescent="0.25">
      <c r="A14" s="41"/>
      <c r="B14" s="41"/>
      <c r="C14" s="41"/>
    </row>
    <row r="15" spans="1:3" ht="18" customHeight="1" x14ac:dyDescent="0.25">
      <c r="A15" s="41"/>
      <c r="B15" s="41"/>
      <c r="C15" s="41"/>
    </row>
    <row r="16" spans="1:3" ht="18" customHeight="1" x14ac:dyDescent="0.25">
      <c r="A16" s="41"/>
      <c r="B16" s="41"/>
      <c r="C16" s="41"/>
    </row>
    <row r="17" spans="1:3" ht="18" customHeight="1" x14ac:dyDescent="0.25">
      <c r="A17" s="41"/>
      <c r="B17" s="41"/>
      <c r="C17" s="41"/>
    </row>
    <row r="18" spans="1:3" ht="18" customHeight="1" x14ac:dyDescent="0.25">
      <c r="A18" s="41"/>
      <c r="B18" s="41"/>
      <c r="C18" s="41"/>
    </row>
    <row r="19" spans="1:3" ht="18" customHeight="1" x14ac:dyDescent="0.25">
      <c r="A19" s="41"/>
      <c r="B19" s="41"/>
      <c r="C19" s="41"/>
    </row>
    <row r="20" spans="1:3" ht="18" customHeight="1" x14ac:dyDescent="0.25">
      <c r="A20" s="41"/>
      <c r="B20" s="41"/>
      <c r="C20" s="41"/>
    </row>
    <row r="21" spans="1:3" ht="18" customHeight="1" x14ac:dyDescent="0.25">
      <c r="A21" s="41"/>
      <c r="B21" s="41"/>
      <c r="C21" s="41"/>
    </row>
    <row r="22" spans="1:3" ht="18" customHeight="1" x14ac:dyDescent="0.25">
      <c r="A22" s="41"/>
      <c r="B22" s="41"/>
      <c r="C22" s="41"/>
    </row>
    <row r="23" spans="1:3" ht="18" customHeight="1" x14ac:dyDescent="0.25">
      <c r="A23" s="41"/>
      <c r="B23" s="41"/>
      <c r="C23" s="41"/>
    </row>
    <row r="24" spans="1:3" ht="18" customHeight="1" x14ac:dyDescent="0.25">
      <c r="A24" s="41"/>
      <c r="B24" s="41"/>
      <c r="C24" s="41"/>
    </row>
    <row r="25" spans="1:3" ht="18" customHeight="1" x14ac:dyDescent="0.25">
      <c r="A25" s="41"/>
      <c r="B25" s="41"/>
      <c r="C25" s="41"/>
    </row>
    <row r="26" spans="1:3" ht="18" customHeight="1" x14ac:dyDescent="0.25">
      <c r="A26" s="41"/>
      <c r="B26" s="41"/>
      <c r="C26" s="41"/>
    </row>
    <row r="27" spans="1:3" ht="18" customHeight="1" x14ac:dyDescent="0.25">
      <c r="A27" s="41"/>
      <c r="B27" s="41"/>
      <c r="C27" s="41"/>
    </row>
    <row r="28" spans="1:3" ht="18" customHeight="1" x14ac:dyDescent="0.25">
      <c r="A28" s="41"/>
      <c r="B28" s="41"/>
      <c r="C28" s="41"/>
    </row>
    <row r="29" spans="1:3" ht="18" customHeight="1" x14ac:dyDescent="0.25">
      <c r="A29" s="41"/>
      <c r="B29" s="41"/>
      <c r="C29" s="41"/>
    </row>
    <row r="30" spans="1:3" x14ac:dyDescent="0.25">
      <c r="A30" s="116"/>
      <c r="B30" s="116"/>
      <c r="C30" s="1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workbookViewId="0">
      <selection activeCell="A6" sqref="A6"/>
    </sheetView>
  </sheetViews>
  <sheetFormatPr defaultRowHeight="15" x14ac:dyDescent="0.25"/>
  <cols>
    <col min="1" max="1" width="19.5703125" customWidth="1"/>
    <col min="2" max="2" width="19.42578125" customWidth="1"/>
    <col min="3" max="3" width="19.28515625" customWidth="1"/>
    <col min="4" max="4" width="19.5703125" customWidth="1"/>
    <col min="5" max="6" width="19.42578125" customWidth="1"/>
  </cols>
  <sheetData>
    <row r="1" spans="1:6" s="125" customFormat="1" ht="36" customHeight="1" x14ac:dyDescent="0.25">
      <c r="A1" s="122" t="s">
        <v>106</v>
      </c>
      <c r="B1" s="123"/>
      <c r="C1" s="123"/>
      <c r="D1" s="123"/>
      <c r="E1" s="123"/>
      <c r="F1" s="124"/>
    </row>
    <row r="2" spans="1:6" s="15" customFormat="1" x14ac:dyDescent="0.25">
      <c r="A2" s="62" t="s">
        <v>121</v>
      </c>
      <c r="B2" s="126"/>
      <c r="C2" s="126"/>
      <c r="D2" s="126"/>
      <c r="E2" s="126"/>
      <c r="F2" s="127"/>
    </row>
    <row r="3" spans="1:6" s="15" customFormat="1" x14ac:dyDescent="0.25">
      <c r="A3" s="98" t="s">
        <v>122</v>
      </c>
      <c r="B3" s="128"/>
      <c r="C3" s="128"/>
      <c r="D3" s="128"/>
      <c r="E3" s="128"/>
      <c r="F3" s="129"/>
    </row>
    <row r="4" spans="1:6" x14ac:dyDescent="0.25">
      <c r="A4" s="66" t="s">
        <v>123</v>
      </c>
      <c r="B4" s="130"/>
      <c r="C4" s="130"/>
      <c r="D4" s="130"/>
      <c r="E4" s="130"/>
      <c r="F4" s="131"/>
    </row>
    <row r="5" spans="1:6" ht="18" customHeight="1" x14ac:dyDescent="0.25">
      <c r="A5" s="37" t="s">
        <v>47</v>
      </c>
      <c r="B5" s="37" t="s">
        <v>48</v>
      </c>
      <c r="C5" s="37" t="s">
        <v>49</v>
      </c>
      <c r="D5" s="37" t="s">
        <v>50</v>
      </c>
      <c r="E5" s="37" t="s">
        <v>36</v>
      </c>
      <c r="F5" s="37" t="s">
        <v>37</v>
      </c>
    </row>
    <row r="6" spans="1:6" ht="62.25" customHeight="1" x14ac:dyDescent="0.25">
      <c r="A6" s="42" t="s">
        <v>51</v>
      </c>
      <c r="B6" s="42" t="s">
        <v>52</v>
      </c>
      <c r="C6" s="42" t="s">
        <v>53</v>
      </c>
      <c r="D6" s="43">
        <v>25.44</v>
      </c>
      <c r="E6" s="42" t="s">
        <v>54</v>
      </c>
      <c r="F6" s="42" t="s">
        <v>55</v>
      </c>
    </row>
    <row r="7" spans="1:6" ht="62.25" customHeight="1" x14ac:dyDescent="0.25">
      <c r="A7" s="42" t="s">
        <v>56</v>
      </c>
      <c r="B7" s="42" t="s">
        <v>57</v>
      </c>
      <c r="C7" s="45" t="s">
        <v>58</v>
      </c>
      <c r="D7" s="44">
        <v>2.4300000000000002</v>
      </c>
      <c r="E7" s="44">
        <v>4.62</v>
      </c>
      <c r="F7" s="44">
        <v>5.59</v>
      </c>
    </row>
    <row r="8" spans="1:6" ht="33" customHeight="1" x14ac:dyDescent="0.25">
      <c r="A8" s="132" t="s">
        <v>59</v>
      </c>
      <c r="B8" s="132"/>
      <c r="C8" s="132"/>
      <c r="D8" s="133"/>
      <c r="E8" s="133"/>
      <c r="F8" s="133"/>
    </row>
    <row r="9" spans="1:6" ht="33" customHeight="1" x14ac:dyDescent="0.25">
      <c r="A9" s="132" t="s">
        <v>60</v>
      </c>
      <c r="B9" s="132"/>
      <c r="C9" s="132"/>
      <c r="D9" s="133"/>
      <c r="E9" s="133"/>
      <c r="F9" s="133"/>
    </row>
    <row r="10" spans="1:6" ht="33" customHeight="1" x14ac:dyDescent="0.25">
      <c r="A10" s="132" t="s">
        <v>61</v>
      </c>
      <c r="B10" s="132"/>
      <c r="C10" s="132"/>
      <c r="D10" s="133"/>
      <c r="E10" s="133"/>
      <c r="F10" s="133"/>
    </row>
    <row r="11" spans="1:6" ht="33" customHeight="1" x14ac:dyDescent="0.25">
      <c r="A11" s="132" t="s">
        <v>62</v>
      </c>
      <c r="B11" s="132"/>
      <c r="C11" s="132"/>
      <c r="D11" s="133"/>
      <c r="E11" s="133"/>
      <c r="F11" s="133"/>
    </row>
    <row r="12" spans="1:6" ht="33" customHeight="1" x14ac:dyDescent="0.25">
      <c r="A12" s="132" t="s">
        <v>63</v>
      </c>
      <c r="B12" s="132"/>
      <c r="C12" s="132"/>
      <c r="D12" s="133"/>
      <c r="E12" s="133"/>
      <c r="F12" s="133"/>
    </row>
    <row r="13" spans="1:6" ht="33" customHeight="1" x14ac:dyDescent="0.25">
      <c r="A13" s="132" t="s">
        <v>64</v>
      </c>
      <c r="B13" s="132"/>
      <c r="C13" s="132"/>
      <c r="D13" s="133"/>
      <c r="E13" s="133"/>
      <c r="F13" s="133"/>
    </row>
    <row r="14" spans="1:6" ht="33" customHeight="1" x14ac:dyDescent="0.25">
      <c r="A14" s="132" t="s">
        <v>65</v>
      </c>
      <c r="B14" s="132"/>
      <c r="C14" s="132"/>
      <c r="D14" s="133"/>
      <c r="E14" s="133"/>
      <c r="F14" s="133"/>
    </row>
    <row r="15" spans="1:6" ht="33" customHeight="1" x14ac:dyDescent="0.25">
      <c r="A15" s="132" t="s">
        <v>66</v>
      </c>
      <c r="B15" s="132"/>
      <c r="C15" s="132"/>
      <c r="D15" s="133"/>
      <c r="E15" s="133"/>
      <c r="F15" s="133"/>
    </row>
  </sheetData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>
      <selection activeCell="A10" sqref="A10"/>
    </sheetView>
  </sheetViews>
  <sheetFormatPr defaultRowHeight="15" x14ac:dyDescent="0.25"/>
  <cols>
    <col min="1" max="1" width="27.42578125" customWidth="1"/>
    <col min="2" max="5" width="14.28515625" customWidth="1"/>
    <col min="6" max="6" width="17.140625" customWidth="1"/>
    <col min="8" max="8" width="10.7109375" customWidth="1"/>
  </cols>
  <sheetData>
    <row r="1" spans="1:6" s="107" customFormat="1" ht="33.75" customHeight="1" x14ac:dyDescent="0.25">
      <c r="A1" s="104" t="s">
        <v>108</v>
      </c>
      <c r="B1" s="105"/>
      <c r="C1" s="105"/>
      <c r="D1" s="105"/>
      <c r="E1" s="105"/>
      <c r="F1" s="106"/>
    </row>
    <row r="2" spans="1:6" ht="18" customHeight="1" x14ac:dyDescent="0.25">
      <c r="A2" s="109" t="s">
        <v>79</v>
      </c>
      <c r="B2" s="79"/>
      <c r="C2" s="79"/>
      <c r="D2" s="79"/>
      <c r="E2" s="79"/>
      <c r="F2" s="80"/>
    </row>
    <row r="3" spans="1:6" ht="54.75" customHeight="1" x14ac:dyDescent="0.25">
      <c r="A3" s="33" t="s">
        <v>73</v>
      </c>
      <c r="B3" s="36" t="s">
        <v>116</v>
      </c>
      <c r="C3" s="36" t="s">
        <v>117</v>
      </c>
      <c r="D3" s="36" t="s">
        <v>119</v>
      </c>
      <c r="E3" s="36" t="s">
        <v>118</v>
      </c>
      <c r="F3" s="110" t="s">
        <v>120</v>
      </c>
    </row>
    <row r="4" spans="1:6" ht="18" customHeight="1" x14ac:dyDescent="0.25">
      <c r="A4" s="28" t="s">
        <v>67</v>
      </c>
      <c r="B4" s="13"/>
      <c r="C4" s="8"/>
      <c r="D4" s="8"/>
      <c r="E4" s="8"/>
      <c r="F4" s="8">
        <f t="shared" ref="F4:F7" si="0">ROUND(B4*(C4-D4-E4),2)</f>
        <v>0</v>
      </c>
    </row>
    <row r="5" spans="1:6" ht="18" customHeight="1" x14ac:dyDescent="0.25">
      <c r="A5" s="28" t="s">
        <v>68</v>
      </c>
      <c r="B5" s="13"/>
      <c r="C5" s="8"/>
      <c r="D5" s="8"/>
      <c r="E5" s="8"/>
      <c r="F5" s="8">
        <f t="shared" si="0"/>
        <v>0</v>
      </c>
    </row>
    <row r="6" spans="1:6" ht="18" customHeight="1" x14ac:dyDescent="0.25">
      <c r="A6" s="28" t="s">
        <v>69</v>
      </c>
      <c r="B6" s="13"/>
      <c r="C6" s="8"/>
      <c r="D6" s="8"/>
      <c r="E6" s="8"/>
      <c r="F6" s="8">
        <f t="shared" si="0"/>
        <v>0</v>
      </c>
    </row>
    <row r="7" spans="1:6" ht="18" customHeight="1" x14ac:dyDescent="0.25">
      <c r="A7" s="28" t="s">
        <v>70</v>
      </c>
      <c r="B7" s="13"/>
      <c r="C7" s="8"/>
      <c r="D7" s="35"/>
      <c r="E7" s="8"/>
      <c r="F7" s="8">
        <f t="shared" si="0"/>
        <v>0</v>
      </c>
    </row>
    <row r="8" spans="1:6" ht="18" customHeight="1" x14ac:dyDescent="0.25">
      <c r="A8" s="28" t="s">
        <v>71</v>
      </c>
      <c r="B8" s="13">
        <f>SUM(B4:B7)</f>
        <v>0</v>
      </c>
      <c r="C8" s="29"/>
      <c r="D8" s="34"/>
      <c r="E8" s="114" t="s">
        <v>74</v>
      </c>
      <c r="F8" s="8">
        <f>ROUND(SUM(F4:F7),2)</f>
        <v>0</v>
      </c>
    </row>
    <row r="9" spans="1:6" ht="18" customHeight="1" x14ac:dyDescent="0.25">
      <c r="A9" s="28" t="s">
        <v>72</v>
      </c>
      <c r="B9" s="117"/>
      <c r="C9" s="118"/>
      <c r="D9" s="115"/>
      <c r="E9" s="115"/>
      <c r="F9" s="112"/>
    </row>
    <row r="10" spans="1:6" ht="18" customHeight="1" x14ac:dyDescent="0.25">
      <c r="A10" s="120" t="s">
        <v>75</v>
      </c>
      <c r="B10" s="30"/>
      <c r="C10" s="30"/>
      <c r="D10" s="30"/>
      <c r="E10" s="31"/>
      <c r="F10" s="9" t="e">
        <f>ROUND(F8/B9,2)</f>
        <v>#DIV/0!</v>
      </c>
    </row>
    <row r="11" spans="1:6" ht="18" customHeight="1" x14ac:dyDescent="0.25">
      <c r="A11" s="29"/>
      <c r="B11" s="85"/>
      <c r="C11" s="85"/>
      <c r="D11" s="85"/>
      <c r="E11" s="119" t="s">
        <v>76</v>
      </c>
      <c r="F11" s="8"/>
    </row>
    <row r="12" spans="1:6" ht="18" customHeight="1" x14ac:dyDescent="0.25">
      <c r="A12" s="29"/>
      <c r="B12" s="34"/>
      <c r="C12" s="34"/>
      <c r="D12" s="34"/>
      <c r="E12" s="26" t="s">
        <v>77</v>
      </c>
      <c r="F12" s="8"/>
    </row>
    <row r="13" spans="1:6" ht="18" customHeight="1" x14ac:dyDescent="0.25">
      <c r="A13" s="29"/>
      <c r="B13" s="30"/>
      <c r="C13" s="30"/>
      <c r="D13" s="30"/>
      <c r="E13" s="26" t="s">
        <v>78</v>
      </c>
      <c r="F13" s="8"/>
    </row>
  </sheetData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zoomScaleNormal="100" workbookViewId="0">
      <selection activeCell="B21" sqref="B21"/>
    </sheetView>
  </sheetViews>
  <sheetFormatPr defaultRowHeight="15" x14ac:dyDescent="0.25"/>
  <cols>
    <col min="1" max="4" width="25.5703125" customWidth="1"/>
    <col min="5" max="5" width="28" style="5" customWidth="1"/>
  </cols>
  <sheetData>
    <row r="1" spans="1:5" s="15" customFormat="1" ht="36.75" customHeight="1" x14ac:dyDescent="0.25">
      <c r="A1" s="78" t="s">
        <v>107</v>
      </c>
      <c r="B1" s="76"/>
      <c r="C1" s="76"/>
      <c r="D1" s="76"/>
      <c r="E1" s="77"/>
    </row>
    <row r="2" spans="1:5" s="32" customFormat="1" x14ac:dyDescent="0.25">
      <c r="A2" s="95" t="s">
        <v>112</v>
      </c>
      <c r="B2" s="95"/>
      <c r="C2" s="95"/>
      <c r="D2" s="95"/>
      <c r="E2" s="64"/>
    </row>
    <row r="3" spans="1:5" s="32" customFormat="1" x14ac:dyDescent="0.25">
      <c r="A3" s="98" t="s">
        <v>115</v>
      </c>
      <c r="B3" s="97"/>
      <c r="C3" s="97"/>
      <c r="D3" s="97"/>
      <c r="E3" s="99"/>
    </row>
    <row r="4" spans="1:5" s="32" customFormat="1" x14ac:dyDescent="0.25">
      <c r="A4" s="98" t="s">
        <v>113</v>
      </c>
      <c r="B4" s="97"/>
      <c r="C4" s="97"/>
      <c r="D4" s="97"/>
      <c r="E4" s="99"/>
    </row>
    <row r="5" spans="1:5" s="32" customFormat="1" x14ac:dyDescent="0.25">
      <c r="A5" s="96" t="s">
        <v>114</v>
      </c>
      <c r="B5" s="96"/>
      <c r="C5" s="96"/>
      <c r="D5" s="96"/>
      <c r="E5" s="67"/>
    </row>
    <row r="6" spans="1:5" ht="18" customHeight="1" x14ac:dyDescent="0.25">
      <c r="A6" s="101" t="s">
        <v>89</v>
      </c>
      <c r="B6" s="48"/>
      <c r="C6" s="48"/>
      <c r="D6" s="48"/>
      <c r="E6" s="12"/>
    </row>
    <row r="7" spans="1:5" x14ac:dyDescent="0.25">
      <c r="A7" s="2" t="s">
        <v>80</v>
      </c>
      <c r="B7" s="2" t="s">
        <v>81</v>
      </c>
      <c r="C7" s="2" t="s">
        <v>82</v>
      </c>
      <c r="D7" s="2" t="s">
        <v>83</v>
      </c>
      <c r="E7" s="4" t="s">
        <v>84</v>
      </c>
    </row>
    <row r="8" spans="1:5" ht="18" customHeight="1" x14ac:dyDescent="0.25">
      <c r="A8" s="6" t="s">
        <v>85</v>
      </c>
      <c r="B8" s="14"/>
      <c r="C8" s="8"/>
      <c r="D8" s="8" t="str">
        <f>IF(B8="","",C8/B8)</f>
        <v/>
      </c>
      <c r="E8" s="8" t="str">
        <f>IF(B8="","",ROUND(MIN($E$6,B8)*D8,2))</f>
        <v/>
      </c>
    </row>
    <row r="9" spans="1:5" ht="18" customHeight="1" x14ac:dyDescent="0.25">
      <c r="A9" s="6" t="s">
        <v>86</v>
      </c>
      <c r="B9" s="14"/>
      <c r="C9" s="8"/>
      <c r="D9" s="8" t="str">
        <f t="shared" ref="D9:D11" si="0">IF(B9="","",C9/B9)</f>
        <v/>
      </c>
      <c r="E9" s="8" t="str">
        <f t="shared" ref="E9:E11" si="1">IF(B9="","",ROUND(MIN($E$6,B9)*D9,2))</f>
        <v/>
      </c>
    </row>
    <row r="10" spans="1:5" ht="18" customHeight="1" x14ac:dyDescent="0.25">
      <c r="A10" s="6" t="s">
        <v>87</v>
      </c>
      <c r="B10" s="14"/>
      <c r="C10" s="8"/>
      <c r="D10" s="8" t="str">
        <f t="shared" si="0"/>
        <v/>
      </c>
      <c r="E10" s="8" t="str">
        <f t="shared" si="1"/>
        <v/>
      </c>
    </row>
    <row r="11" spans="1:5" ht="18" customHeight="1" x14ac:dyDescent="0.25">
      <c r="A11" s="6" t="s">
        <v>88</v>
      </c>
      <c r="B11" s="81"/>
      <c r="C11" s="35"/>
      <c r="D11" s="8" t="str">
        <f t="shared" si="0"/>
        <v/>
      </c>
      <c r="E11" s="8" t="str">
        <f t="shared" si="1"/>
        <v/>
      </c>
    </row>
    <row r="12" spans="1:5" ht="18" customHeight="1" x14ac:dyDescent="0.25">
      <c r="A12" s="83"/>
      <c r="B12" s="82"/>
      <c r="C12" s="82"/>
      <c r="D12" s="84" t="s">
        <v>90</v>
      </c>
      <c r="E12" s="8">
        <f>ROUND(SUM(E8:E11),2)</f>
        <v>0</v>
      </c>
    </row>
    <row r="13" spans="1:5" ht="18" customHeight="1" x14ac:dyDescent="0.25">
      <c r="A13" s="100" t="s">
        <v>91</v>
      </c>
      <c r="B13" s="30"/>
      <c r="C13" s="30"/>
      <c r="D13" s="31"/>
      <c r="E13" s="3" t="s">
        <v>92</v>
      </c>
    </row>
    <row r="14" spans="1:5" ht="18" customHeight="1" x14ac:dyDescent="0.25">
      <c r="A14" s="89"/>
      <c r="B14" s="94"/>
      <c r="C14" s="94"/>
      <c r="D14" s="93"/>
      <c r="E14" s="8"/>
    </row>
    <row r="15" spans="1:5" ht="18" customHeight="1" x14ac:dyDescent="0.25">
      <c r="A15" s="89"/>
      <c r="B15" s="94"/>
      <c r="C15" s="94"/>
      <c r="D15" s="93"/>
      <c r="E15" s="8"/>
    </row>
    <row r="16" spans="1:5" ht="18" customHeight="1" x14ac:dyDescent="0.25">
      <c r="A16" s="89" t="s">
        <v>95</v>
      </c>
      <c r="B16" s="94"/>
      <c r="C16" s="94"/>
      <c r="D16" s="93"/>
      <c r="E16" s="8"/>
    </row>
    <row r="17" spans="1:5" ht="18" customHeight="1" x14ac:dyDescent="0.25">
      <c r="A17" s="29"/>
      <c r="B17" s="85"/>
      <c r="C17" s="85"/>
      <c r="D17" s="26" t="s">
        <v>93</v>
      </c>
      <c r="E17" s="8">
        <f>ROUND(SUM(E14:E16),2)</f>
        <v>0</v>
      </c>
    </row>
    <row r="18" spans="1:5" ht="18" customHeight="1" x14ac:dyDescent="0.25">
      <c r="A18" s="29"/>
      <c r="B18" s="30"/>
      <c r="C18" s="30"/>
      <c r="D18" s="31" t="s">
        <v>94</v>
      </c>
      <c r="E18" s="8">
        <f>ROUND(E12+E17,2)</f>
        <v>0</v>
      </c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Attachment III</vt:lpstr>
      <vt:lpstr>Backup Line 1 Form - TCR &amp; CRC</vt:lpstr>
      <vt:lpstr>Backup Line 1 Form - ACR</vt:lpstr>
      <vt:lpstr>SSSG Comparison</vt:lpstr>
      <vt:lpstr>Special Benefits Form</vt:lpstr>
      <vt:lpstr>Medicare Loading Form</vt:lpstr>
      <vt:lpstr>Brochure Printing Cost Form</vt:lpstr>
      <vt:lpstr>year</vt:lpstr>
    </vt:vector>
  </TitlesOfParts>
  <Company>Office of Personnel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III - Reconciliation Tables</dc:title>
  <dc:creator>Kurtz, Hayley R.</dc:creator>
  <cp:lastModifiedBy>Schoch, Jaimee</cp:lastModifiedBy>
  <cp:lastPrinted>2019-04-18T19:05:58Z</cp:lastPrinted>
  <dcterms:created xsi:type="dcterms:W3CDTF">2016-12-22T14:07:32Z</dcterms:created>
  <dcterms:modified xsi:type="dcterms:W3CDTF">2019-04-19T15:01:08Z</dcterms:modified>
</cp:coreProperties>
</file>