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TCRRMCIJS\Documents\Carrier Letters\2020-04\TO POST\"/>
    </mc:Choice>
  </mc:AlternateContent>
  <xr:revisionPtr revIDLastSave="0" documentId="8_{87F8A46D-9A5B-4AC1-A152-F245318FA9E9}" xr6:coauthVersionLast="41" xr6:coauthVersionMax="41" xr10:uidLastSave="{00000000-0000-0000-0000-000000000000}"/>
  <bookViews>
    <workbookView xWindow="-120" yWindow="-120" windowWidth="29040" windowHeight="15840" tabRatio="706" xr2:uid="{00000000-000D-0000-FFFF-FFFF00000000}"/>
  </bookViews>
  <sheets>
    <sheet name="Attachment III" sheetId="1" r:id="rId1"/>
    <sheet name="Backup Line 1 Form - TCR &amp; CRC" sheetId="2" r:id="rId2"/>
    <sheet name="Backup Line 1 Form - ACR" sheetId="3" r:id="rId3"/>
    <sheet name="SSSG Comparison" sheetId="7" r:id="rId4"/>
    <sheet name="Special Benefits Form" sheetId="4" r:id="rId5"/>
    <sheet name="Medicare Loading Form" sheetId="5" r:id="rId6"/>
    <sheet name="Brochure Printing Cost Form" sheetId="6" r:id="rId7"/>
  </sheets>
  <definedNames>
    <definedName name="year">'Attachment III'!$B$5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1" l="1"/>
  <c r="J15" i="1" s="1"/>
  <c r="D8" i="6"/>
  <c r="E9" i="6"/>
  <c r="E8" i="6"/>
  <c r="D9" i="6"/>
  <c r="D10" i="6"/>
  <c r="E10" i="6"/>
  <c r="D11" i="6"/>
  <c r="E11" i="6"/>
  <c r="B8" i="5"/>
  <c r="A25" i="1"/>
  <c r="A23" i="1"/>
  <c r="A22" i="1"/>
  <c r="A18" i="1"/>
  <c r="A7" i="1"/>
  <c r="A2" i="1"/>
  <c r="E17" i="6"/>
  <c r="F4" i="5"/>
  <c r="F8" i="5" s="1"/>
  <c r="F10" i="5" s="1"/>
  <c r="F5" i="5"/>
  <c r="F6" i="5"/>
  <c r="F7" i="5"/>
  <c r="H11" i="1"/>
  <c r="H15" i="1" s="1"/>
  <c r="I11" i="1"/>
  <c r="I15" i="1"/>
  <c r="I18" i="1" s="1"/>
  <c r="I22" i="1" s="1"/>
  <c r="I24" i="1" s="1"/>
  <c r="I26" i="1" s="1"/>
  <c r="E12" i="6"/>
  <c r="E18" i="6" s="1"/>
  <c r="I17" i="1"/>
  <c r="H17" i="1" l="1"/>
  <c r="H18" i="1"/>
  <c r="H22" i="1" s="1"/>
  <c r="H24" i="1" s="1"/>
  <c r="H26" i="1" s="1"/>
  <c r="J17" i="1"/>
  <c r="J18" i="1"/>
  <c r="J22" i="1" s="1"/>
  <c r="J24" i="1" s="1"/>
  <c r="J26" i="1" s="1"/>
  <c r="J27" i="1" s="1"/>
  <c r="J30" i="1" s="1"/>
</calcChain>
</file>

<file path=xl/sharedStrings.xml><?xml version="1.0" encoding="utf-8"?>
<sst xmlns="http://schemas.openxmlformats.org/spreadsheetml/2006/main" count="140" uniqueCount="128">
  <si>
    <t>*These rates are subject to audit in accordance with the carrier's contract with OPM.</t>
  </si>
  <si>
    <t>13. Total Amount Due Carrier/(FEHB)</t>
  </si>
  <si>
    <t xml:space="preserve">12. Brochure Printing Costs </t>
  </si>
  <si>
    <t>11. Outstanding Amount Due  Carrier/(FEHB)</t>
  </si>
  <si>
    <t>10. Subtotal Amount Due Carrier/(FEHB)</t>
  </si>
  <si>
    <t>9. Payment Due Carrier/(FEHB)</t>
  </si>
  <si>
    <t>(ii) Other Discount</t>
  </si>
  <si>
    <t>(i) SSSG Discount</t>
  </si>
  <si>
    <t>5b. Discount</t>
  </si>
  <si>
    <t>4e. Premium Underpayment Loading [(4c)x(4d)]</t>
  </si>
  <si>
    <t>4d. FEIO Approved Premium Underpayment Percentage</t>
  </si>
  <si>
    <t>4c. Subtotal</t>
  </si>
  <si>
    <t>b. Medicare Loading</t>
  </si>
  <si>
    <t>a. Extension of Coverage [.004x(3)]</t>
  </si>
  <si>
    <t>4. Standard Loadings</t>
  </si>
  <si>
    <t>3. FEHB Rates Plus Special Loadings</t>
  </si>
  <si>
    <t xml:space="preserve">b. </t>
  </si>
  <si>
    <t xml:space="preserve">a. </t>
  </si>
  <si>
    <t>2. Special Benefits Loadings</t>
  </si>
  <si>
    <t>FAMILY</t>
  </si>
  <si>
    <t>SELF+1</t>
  </si>
  <si>
    <t>SELF</t>
  </si>
  <si>
    <t>CODE</t>
  </si>
  <si>
    <t>STATE</t>
  </si>
  <si>
    <t xml:space="preserve">CARRIER NAME </t>
  </si>
  <si>
    <t>Beginning Capitation Rates</t>
  </si>
  <si>
    <t>Age/Sex Factor</t>
  </si>
  <si>
    <t>Total Discount Factor</t>
  </si>
  <si>
    <t>Percentage of Self Contracts</t>
  </si>
  <si>
    <t>Percentage of Family Contracts</t>
  </si>
  <si>
    <t>Percentage of Self + 1 Contracts</t>
  </si>
  <si>
    <t>Average Family Size</t>
  </si>
  <si>
    <t>1st Level Step-Up Factor (Self/Capitation)</t>
  </si>
  <si>
    <t>Self+1/Self Ratio</t>
  </si>
  <si>
    <t>Family/Self Ratio</t>
  </si>
  <si>
    <t xml:space="preserve">Self Rates </t>
  </si>
  <si>
    <t>Self+1 Rates</t>
  </si>
  <si>
    <t>Family Rates</t>
  </si>
  <si>
    <t>Experience Period</t>
  </si>
  <si>
    <t>Total Paid Claims (before any COB)</t>
  </si>
  <si>
    <t>Total COB (including CMS)</t>
  </si>
  <si>
    <t>Annual Trend</t>
  </si>
  <si>
    <t>Total Trend from Experience Period</t>
  </si>
  <si>
    <t>Expected Claims</t>
  </si>
  <si>
    <t>Total Expected Claims + Admin + Profit</t>
  </si>
  <si>
    <t>Members</t>
  </si>
  <si>
    <t>Per Member Rates</t>
  </si>
  <si>
    <t>Benefit</t>
  </si>
  <si>
    <t>Derivation</t>
  </si>
  <si>
    <t>Cost/Member</t>
  </si>
  <si>
    <t>Self Rates</t>
  </si>
  <si>
    <t>Ex. $10/$20/$45 Rx Benefit</t>
  </si>
  <si>
    <t xml:space="preserve">Comm. Rated Benefit See State Filing </t>
  </si>
  <si>
    <t>$45.93 PMPM</t>
  </si>
  <si>
    <t>$48.34 (Rates are Self Rates times Family Ratio of 1.9)</t>
  </si>
  <si>
    <t>$58.51 (Rates are Self Rates times Family Ratio of 2.3)</t>
  </si>
  <si>
    <t>Ex. $20 Urgent Care</t>
  </si>
  <si>
    <t>Capitation Rate (303.75)*.008 see attached backup derivation of .008</t>
  </si>
  <si>
    <t>$4.39 PMPM</t>
  </si>
  <si>
    <t>(a)</t>
  </si>
  <si>
    <t>(b)</t>
  </si>
  <si>
    <t>(c)</t>
  </si>
  <si>
    <t>(d)</t>
  </si>
  <si>
    <t>(e)</t>
  </si>
  <si>
    <t>(f)</t>
  </si>
  <si>
    <t>(g)</t>
  </si>
  <si>
    <t>(h)</t>
  </si>
  <si>
    <t xml:space="preserve">Part A Only </t>
  </si>
  <si>
    <t>Part B Only</t>
  </si>
  <si>
    <t>Parts A &amp; B</t>
  </si>
  <si>
    <t>No Coverage</t>
  </si>
  <si>
    <t xml:space="preserve">Total </t>
  </si>
  <si>
    <t>Total FEHB Members (F)</t>
  </si>
  <si>
    <t xml:space="preserve">Medicare Coverage </t>
  </si>
  <si>
    <t>(E)</t>
  </si>
  <si>
    <t>Cost Per Member (E / F)</t>
  </si>
  <si>
    <t>Self Loading</t>
  </si>
  <si>
    <t>Self+1 Loading</t>
  </si>
  <si>
    <t>Family Loading</t>
  </si>
  <si>
    <t>Enter any loading on line 4b of Attachment III.</t>
  </si>
  <si>
    <t>Variable Printing Costs</t>
  </si>
  <si>
    <t>Quantity (B)</t>
  </si>
  <si>
    <t>Total Cost (C)</t>
  </si>
  <si>
    <t>Price/Item (D = C / B)</t>
  </si>
  <si>
    <t>Allowable Cost (A * D)</t>
  </si>
  <si>
    <t>1. Brochures Printed</t>
  </si>
  <si>
    <t xml:space="preserve">2. </t>
  </si>
  <si>
    <t xml:space="preserve">3. </t>
  </si>
  <si>
    <t xml:space="preserve">4. </t>
  </si>
  <si>
    <t>OPM Approved Allowable Brochure Quantity (A)</t>
  </si>
  <si>
    <t>TOTAL (E)</t>
  </si>
  <si>
    <t>Fixed Printing Costs</t>
  </si>
  <si>
    <t>Total Cost</t>
  </si>
  <si>
    <t>TOTAL (F)</t>
  </si>
  <si>
    <t>Total Allowable Costs (E + F)</t>
  </si>
  <si>
    <t>Shipping &amp; Handling</t>
  </si>
  <si>
    <r>
      <t>OPTION</t>
    </r>
    <r>
      <rPr>
        <b/>
        <sz val="9"/>
        <color indexed="8"/>
        <rFont val="Calibri"/>
        <family val="2"/>
      </rPr>
      <t xml:space="preserve"> (High/Standard/HDHP/CDHP/Basic/Value)</t>
    </r>
  </si>
  <si>
    <t>Administration (&amp; Profit)</t>
  </si>
  <si>
    <t>YEAR</t>
  </si>
  <si>
    <t>Line Explanation</t>
  </si>
  <si>
    <t>FEHB</t>
  </si>
  <si>
    <t>SSSG</t>
  </si>
  <si>
    <t xml:space="preserve">The SSSG Comparison form must be filled out by carriers who are state mandated to TCR. </t>
  </si>
  <si>
    <t>Attachment IIIA - Backup Line 1 Form - TCR &amp; CRC</t>
  </si>
  <si>
    <t>Attachment III - RECONCILIATION FORM</t>
  </si>
  <si>
    <t>Attachment IIIA - Backup Line 1 Form - ACR</t>
  </si>
  <si>
    <t>Attachment IIIA - Special Benefits Loading Form</t>
  </si>
  <si>
    <t>Attachment IIIA - Brochure Printing Costs Form</t>
  </si>
  <si>
    <t>Attachment IIIA - Medicare Loading Form</t>
  </si>
  <si>
    <t>Attachment IIIA - SSSG Comparison Form</t>
  </si>
  <si>
    <t xml:space="preserve">Enter the results on line 1 of Attachment III.  </t>
  </si>
  <si>
    <t>If neither of these Forms is appropriate, create/modify a form and place it here. Please keep all formulas.</t>
  </si>
  <si>
    <r>
      <t>Enter this amount on line 12 of Attachment III. OPM will reimburse the amount the carrier actually spent to produce the</t>
    </r>
    <r>
      <rPr>
        <b/>
        <sz val="10"/>
        <color indexed="8"/>
        <rFont val="Calibri"/>
        <family val="2"/>
      </rPr>
      <t xml:space="preserve"> OPM approved quantity</t>
    </r>
    <r>
      <rPr>
        <sz val="10"/>
        <color indexed="8"/>
        <rFont val="Calibri"/>
        <family val="2"/>
      </rPr>
      <t xml:space="preserve"> of brochures. </t>
    </r>
  </si>
  <si>
    <t xml:space="preserve">Note that the amount claimed may only be for OPM brochures or rate sheets and corresponding shipping and handling (shipping from the printer to the carrier only).  </t>
  </si>
  <si>
    <t xml:space="preserve">No costs for provider directories, business cards, or other promotional materials may be included. </t>
  </si>
  <si>
    <t xml:space="preserve">Submit documentation, such as paid invoices, helpful in evaluating the reasonableness of your requested amount.  </t>
  </si>
  <si>
    <t>(A) 
Count</t>
  </si>
  <si>
    <t>(B) 
Cost Of Benefits</t>
  </si>
  <si>
    <t>(D) 
Money from CMS</t>
  </si>
  <si>
    <t>(C)
FEHB 
Premium</t>
  </si>
  <si>
    <t>Plan Cost 
A*(B-C-D)</t>
  </si>
  <si>
    <t>List your Special Benefit Loadings below and provide backup calculations for all loadings.</t>
  </si>
  <si>
    <t>Enter either the actual rates filed with the State Insurance Department or recalculate the loading based on the actual 2019 capitation rate.</t>
  </si>
  <si>
    <t>If you do not file with the State, submit other appropriate documentation for this benefit.</t>
  </si>
  <si>
    <t>Enter the results on line 1 of Attachment III.</t>
  </si>
  <si>
    <t xml:space="preserve">If neither of these Forms is appropriate, create/modify a form and place it here. </t>
  </si>
  <si>
    <t>Please keep all formulas.</t>
  </si>
  <si>
    <r>
      <t xml:space="preserve">7. Difference ((5c) - (6))     </t>
    </r>
    <r>
      <rPr>
        <b/>
        <sz val="9"/>
        <color indexed="8"/>
        <rFont val="Calibri"/>
        <family val="2"/>
      </rPr>
      <t>+  = Underpayment to Carrier     –  = Overpayment to Carrier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</si>
</sst>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0.0000%"/>
    <numFmt numFmtId="166" formatCode="&quot;$&quot;#,##0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9"/>
      <color indexed="8"/>
      <name val="Calibri"/>
      <family val="2"/>
    </font>
    <font>
      <b/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93">
    <xf numFmtId="0" fontId="0" fillId="0" borderId="0" xfId="0"/>
    <xf numFmtId="0" fontId="0" fillId="0" borderId="0" xfId="0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0" fillId="0" borderId="1" xfId="0" applyNumberForma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4" fontId="0" fillId="0" borderId="2" xfId="0" applyNumberFormat="1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166" fontId="0" fillId="0" borderId="1" xfId="0" applyNumberFormat="1" applyBorder="1" applyAlignment="1">
      <alignment horizontal="right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right" vertical="center"/>
    </xf>
    <xf numFmtId="1" fontId="0" fillId="0" borderId="1" xfId="0" applyNumberFormat="1" applyBorder="1" applyAlignment="1">
      <alignment vertical="center"/>
    </xf>
    <xf numFmtId="0" fontId="0" fillId="0" borderId="0" xfId="0"/>
    <xf numFmtId="0" fontId="5" fillId="2" borderId="3" xfId="0" applyFont="1" applyFill="1" applyBorder="1" applyAlignment="1">
      <alignment vertical="center"/>
    </xf>
    <xf numFmtId="164" fontId="0" fillId="0" borderId="4" xfId="0" applyNumberFormat="1" applyBorder="1" applyAlignment="1">
      <alignment horizontal="right" vertical="center"/>
    </xf>
    <xf numFmtId="164" fontId="0" fillId="0" borderId="5" xfId="0" applyNumberFormat="1" applyBorder="1" applyAlignment="1">
      <alignment horizontal="right" vertical="center"/>
    </xf>
    <xf numFmtId="164" fontId="0" fillId="0" borderId="6" xfId="0" applyNumberFormat="1" applyBorder="1" applyAlignment="1">
      <alignment horizontal="right" vertical="center"/>
    </xf>
    <xf numFmtId="0" fontId="5" fillId="2" borderId="1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left"/>
    </xf>
    <xf numFmtId="0" fontId="0" fillId="0" borderId="0" xfId="0"/>
    <xf numFmtId="0" fontId="5" fillId="2" borderId="8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0" fillId="0" borderId="0" xfId="0" applyAlignment="1">
      <alignment horizontal="left"/>
    </xf>
    <xf numFmtId="0" fontId="5" fillId="2" borderId="9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164" fontId="0" fillId="0" borderId="5" xfId="0" applyNumberFormat="1" applyBorder="1" applyAlignment="1">
      <alignment horizontal="right" vertical="center"/>
    </xf>
    <xf numFmtId="0" fontId="5" fillId="2" borderId="5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right"/>
    </xf>
    <xf numFmtId="10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0" fontId="0" fillId="0" borderId="1" xfId="0" applyBorder="1"/>
    <xf numFmtId="0" fontId="6" fillId="0" borderId="1" xfId="0" applyFont="1" applyBorder="1" applyAlignment="1">
      <alignment horizontal="center" vertical="center" wrapText="1"/>
    </xf>
    <xf numFmtId="8" fontId="6" fillId="0" borderId="1" xfId="0" applyNumberFormat="1" applyFont="1" applyBorder="1" applyAlignment="1">
      <alignment horizontal="center" vertical="center" wrapText="1"/>
    </xf>
    <xf numFmtId="8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2" borderId="10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166" fontId="0" fillId="0" borderId="8" xfId="0" applyNumberFormat="1" applyBorder="1" applyAlignment="1">
      <alignment vertical="center"/>
    </xf>
    <xf numFmtId="0" fontId="0" fillId="0" borderId="0" xfId="0" applyFont="1" applyAlignment="1"/>
    <xf numFmtId="0" fontId="5" fillId="2" borderId="11" xfId="0" applyFont="1" applyFill="1" applyBorder="1" applyAlignment="1">
      <alignment vertical="center"/>
    </xf>
    <xf numFmtId="0" fontId="7" fillId="2" borderId="9" xfId="0" applyFont="1" applyFill="1" applyBorder="1" applyAlignment="1">
      <alignment horizontal="left" vertical="center" indent="13"/>
    </xf>
    <xf numFmtId="0" fontId="8" fillId="2" borderId="12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8" fillId="2" borderId="11" xfId="0" applyFont="1" applyFill="1" applyBorder="1" applyAlignment="1">
      <alignment horizontal="left" vertical="center" indent="17"/>
    </xf>
    <xf numFmtId="0" fontId="5" fillId="2" borderId="9" xfId="0" applyFont="1" applyFill="1" applyBorder="1" applyAlignment="1">
      <alignment horizontal="left" vertical="center" indent="1"/>
    </xf>
    <xf numFmtId="0" fontId="0" fillId="0" borderId="1" xfId="0" applyBorder="1" applyAlignment="1"/>
    <xf numFmtId="164" fontId="0" fillId="0" borderId="1" xfId="0" applyNumberFormat="1" applyBorder="1" applyAlignment="1"/>
    <xf numFmtId="10" fontId="0" fillId="0" borderId="1" xfId="0" applyNumberFormat="1" applyBorder="1" applyAlignment="1"/>
    <xf numFmtId="10" fontId="4" fillId="0" borderId="1" xfId="2" applyNumberFormat="1" applyFont="1" applyBorder="1" applyAlignment="1"/>
    <xf numFmtId="164" fontId="4" fillId="0" borderId="1" xfId="1" applyNumberFormat="1" applyFont="1" applyBorder="1" applyAlignment="1"/>
    <xf numFmtId="0" fontId="9" fillId="2" borderId="9" xfId="0" applyFont="1" applyFill="1" applyBorder="1" applyAlignment="1">
      <alignment vertical="center"/>
    </xf>
    <xf numFmtId="0" fontId="5" fillId="2" borderId="6" xfId="0" applyFont="1" applyFill="1" applyBorder="1" applyAlignment="1"/>
    <xf numFmtId="0" fontId="9" fillId="2" borderId="3" xfId="0" applyFont="1" applyFill="1" applyBorder="1" applyAlignment="1">
      <alignment vertical="center"/>
    </xf>
    <xf numFmtId="0" fontId="0" fillId="0" borderId="6" xfId="0" applyBorder="1" applyAlignment="1"/>
    <xf numFmtId="0" fontId="9" fillId="2" borderId="11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166" fontId="0" fillId="0" borderId="2" xfId="0" applyNumberFormat="1" applyBorder="1" applyAlignment="1">
      <alignment horizontal="right" vertical="center"/>
    </xf>
    <xf numFmtId="0" fontId="5" fillId="2" borderId="9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164" fontId="0" fillId="0" borderId="3" xfId="0" applyNumberFormat="1" applyBorder="1" applyAlignment="1">
      <alignment horizontal="right" vertical="center"/>
    </xf>
    <xf numFmtId="0" fontId="5" fillId="2" borderId="7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10" fillId="2" borderId="10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10" fillId="2" borderId="9" xfId="0" applyFont="1" applyFill="1" applyBorder="1" applyAlignment="1">
      <alignment horizontal="left" vertical="center" indent="18"/>
    </xf>
    <xf numFmtId="0" fontId="9" fillId="2" borderId="8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1" fontId="0" fillId="0" borderId="5" xfId="0" applyNumberFormat="1" applyBorder="1" applyAlignment="1">
      <alignment vertical="center"/>
    </xf>
    <xf numFmtId="49" fontId="5" fillId="2" borderId="10" xfId="0" applyNumberFormat="1" applyFont="1" applyFill="1" applyBorder="1" applyAlignment="1">
      <alignment vertical="center"/>
    </xf>
    <xf numFmtId="49" fontId="5" fillId="2" borderId="8" xfId="0" applyNumberFormat="1" applyFont="1" applyFill="1" applyBorder="1" applyAlignment="1">
      <alignment vertical="center"/>
    </xf>
    <xf numFmtId="49" fontId="5" fillId="2" borderId="2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2" xfId="0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9" fillId="2" borderId="12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13" xfId="0" applyFont="1" applyFill="1" applyBorder="1" applyAlignment="1">
      <alignment vertical="center"/>
    </xf>
    <xf numFmtId="0" fontId="9" fillId="2" borderId="14" xfId="0" applyFont="1" applyFill="1" applyBorder="1" applyAlignment="1">
      <alignment vertical="center"/>
    </xf>
    <xf numFmtId="0" fontId="5" fillId="2" borderId="7" xfId="0" applyFont="1" applyFill="1" applyBorder="1" applyAlignment="1">
      <alignment horizontal="left" vertical="center" indent="31"/>
    </xf>
    <xf numFmtId="0" fontId="5" fillId="2" borderId="1" xfId="0" applyFont="1" applyFill="1" applyBorder="1" applyAlignment="1">
      <alignment horizontal="left" vertical="center" indent="45"/>
    </xf>
    <xf numFmtId="0" fontId="0" fillId="0" borderId="0" xfId="0" applyAlignment="1">
      <alignment horizontal="left" indent="4"/>
    </xf>
    <xf numFmtId="0" fontId="0" fillId="0" borderId="0" xfId="0" applyAlignment="1">
      <alignment horizontal="left" indent="7"/>
    </xf>
    <xf numFmtId="0" fontId="10" fillId="2" borderId="9" xfId="0" applyFont="1" applyFill="1" applyBorder="1" applyAlignment="1">
      <alignment horizontal="left" vertical="center" indent="19"/>
    </xf>
    <xf numFmtId="0" fontId="10" fillId="2" borderId="10" xfId="0" applyFont="1" applyFill="1" applyBorder="1" applyAlignment="1">
      <alignment horizontal="left" vertical="center" indent="19"/>
    </xf>
    <xf numFmtId="0" fontId="10" fillId="2" borderId="3" xfId="0" applyFont="1" applyFill="1" applyBorder="1" applyAlignment="1">
      <alignment horizontal="left" vertical="center" indent="19"/>
    </xf>
    <xf numFmtId="0" fontId="0" fillId="0" borderId="0" xfId="0" applyAlignment="1">
      <alignment horizontal="left" indent="19"/>
    </xf>
    <xf numFmtId="0" fontId="9" fillId="2" borderId="7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left" vertical="center" indent="25"/>
    </xf>
    <xf numFmtId="0" fontId="5" fillId="2" borderId="3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5" fillId="2" borderId="10" xfId="0" applyFont="1" applyFill="1" applyBorder="1" applyAlignment="1">
      <alignment horizontal="right" vertical="center"/>
    </xf>
    <xf numFmtId="0" fontId="0" fillId="2" borderId="10" xfId="0" applyFill="1" applyBorder="1" applyAlignment="1">
      <alignment vertical="center"/>
    </xf>
    <xf numFmtId="0" fontId="0" fillId="0" borderId="0" xfId="0" applyAlignment="1"/>
    <xf numFmtId="1" fontId="0" fillId="0" borderId="5" xfId="0" applyNumberFormat="1" applyBorder="1" applyAlignment="1">
      <alignment horizontal="right" vertical="center"/>
    </xf>
    <xf numFmtId="0" fontId="0" fillId="2" borderId="9" xfId="0" applyFill="1" applyBorder="1" applyAlignment="1">
      <alignment vertical="center"/>
    </xf>
    <xf numFmtId="0" fontId="5" fillId="2" borderId="4" xfId="0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left" vertical="center" indent="49"/>
    </xf>
    <xf numFmtId="0" fontId="10" fillId="2" borderId="2" xfId="0" applyFont="1" applyFill="1" applyBorder="1" applyAlignment="1">
      <alignment horizontal="left" vertical="center" indent="7"/>
    </xf>
    <xf numFmtId="0" fontId="10" fillId="2" borderId="7" xfId="0" applyFont="1" applyFill="1" applyBorder="1" applyAlignment="1">
      <alignment horizontal="left" vertical="center" indent="22"/>
    </xf>
    <xf numFmtId="0" fontId="10" fillId="2" borderId="8" xfId="0" applyFont="1" applyFill="1" applyBorder="1" applyAlignment="1">
      <alignment horizontal="left" vertical="center" indent="22"/>
    </xf>
    <xf numFmtId="0" fontId="10" fillId="2" borderId="2" xfId="0" applyFont="1" applyFill="1" applyBorder="1" applyAlignment="1">
      <alignment horizontal="left" vertical="center" indent="22"/>
    </xf>
    <xf numFmtId="0" fontId="0" fillId="0" borderId="0" xfId="0" applyAlignment="1">
      <alignment horizontal="left" indent="22"/>
    </xf>
    <xf numFmtId="0" fontId="9" fillId="2" borderId="10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9" fillId="2" borderId="14" xfId="0" applyFont="1" applyFill="1" applyBorder="1" applyAlignment="1">
      <alignment vertical="center" wrapText="1"/>
    </xf>
    <xf numFmtId="0" fontId="9" fillId="2" borderId="12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indent="4"/>
    </xf>
    <xf numFmtId="0" fontId="10" fillId="2" borderId="1" xfId="0" applyFont="1" applyFill="1" applyBorder="1" applyAlignment="1">
      <alignment horizontal="left" vertical="center" indent="7"/>
    </xf>
    <xf numFmtId="0" fontId="10" fillId="2" borderId="1" xfId="0" applyFont="1" applyFill="1" applyBorder="1" applyAlignment="1">
      <alignment horizontal="left" vertical="center" indent="11"/>
    </xf>
    <xf numFmtId="0" fontId="10" fillId="2" borderId="5" xfId="0" applyFont="1" applyFill="1" applyBorder="1" applyAlignment="1">
      <alignment horizontal="left" vertical="center" indent="1"/>
    </xf>
    <xf numFmtId="0" fontId="10" fillId="2" borderId="5" xfId="0" applyFont="1" applyFill="1" applyBorder="1" applyAlignment="1">
      <alignment vertical="center"/>
    </xf>
    <xf numFmtId="0" fontId="9" fillId="2" borderId="11" xfId="0" applyFont="1" applyFill="1" applyBorder="1" applyAlignment="1">
      <alignment horizontal="left" vertical="center"/>
    </xf>
    <xf numFmtId="0" fontId="5" fillId="2" borderId="1" xfId="0" applyFont="1" applyFill="1" applyBorder="1" applyAlignment="1"/>
    <xf numFmtId="164" fontId="0" fillId="0" borderId="6" xfId="0" applyNumberFormat="1" applyBorder="1" applyAlignment="1">
      <alignment horizontal="right"/>
    </xf>
    <xf numFmtId="0" fontId="9" fillId="2" borderId="9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11" fillId="3" borderId="9" xfId="0" applyFont="1" applyFill="1" applyBorder="1" applyAlignment="1">
      <alignment vertical="center"/>
    </xf>
    <xf numFmtId="0" fontId="11" fillId="3" borderId="10" xfId="0" applyFont="1" applyFill="1" applyBorder="1" applyAlignment="1">
      <alignment vertical="center"/>
    </xf>
    <xf numFmtId="0" fontId="11" fillId="3" borderId="3" xfId="0" applyFont="1" applyFill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 indent="2"/>
    </xf>
    <xf numFmtId="0" fontId="5" fillId="2" borderId="10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horizontal="center" vertical="center"/>
    </xf>
    <xf numFmtId="0" fontId="0" fillId="2" borderId="3" xfId="0" applyFill="1" applyBorder="1" applyAlignment="1">
      <alignment vertical="center"/>
    </xf>
    <xf numFmtId="0" fontId="0" fillId="0" borderId="11" xfId="0" applyBorder="1" applyAlignment="1">
      <alignment vertical="center"/>
    </xf>
    <xf numFmtId="0" fontId="5" fillId="2" borderId="12" xfId="0" applyFont="1" applyFill="1" applyBorder="1" applyAlignment="1">
      <alignment horizontal="right" vertical="center"/>
    </xf>
    <xf numFmtId="0" fontId="5" fillId="2" borderId="9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0" fillId="0" borderId="14" xfId="0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12" xfId="0" applyFont="1" applyFill="1" applyBorder="1" applyAlignment="1">
      <alignment horizontal="left" vertical="center" indent="7"/>
    </xf>
    <xf numFmtId="0" fontId="5" fillId="2" borderId="8" xfId="0" applyFont="1" applyFill="1" applyBorder="1" applyAlignment="1">
      <alignment horizontal="left" vertical="center" indent="7"/>
    </xf>
    <xf numFmtId="0" fontId="5" fillId="2" borderId="0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4" fontId="0" fillId="0" borderId="5" xfId="0" applyNumberFormat="1" applyBorder="1" applyAlignment="1">
      <alignment vertical="center"/>
    </xf>
    <xf numFmtId="3" fontId="0" fillId="0" borderId="2" xfId="0" applyNumberFormat="1" applyBorder="1" applyAlignment="1">
      <alignment horizontal="right" vertical="center"/>
    </xf>
    <xf numFmtId="0" fontId="0" fillId="0" borderId="8" xfId="0" applyBorder="1"/>
    <xf numFmtId="0" fontId="0" fillId="0" borderId="0" xfId="0" applyAlignment="1">
      <alignment vertical="center"/>
    </xf>
    <xf numFmtId="166" fontId="0" fillId="0" borderId="2" xfId="0" applyNumberFormat="1" applyBorder="1" applyAlignment="1">
      <alignment vertical="center"/>
    </xf>
    <xf numFmtId="166" fontId="0" fillId="0" borderId="10" xfId="0" applyNumberFormat="1" applyBorder="1" applyAlignment="1">
      <alignment vertical="center"/>
    </xf>
    <xf numFmtId="165" fontId="0" fillId="0" borderId="8" xfId="0" applyNumberFormat="1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8" fontId="6" fillId="0" borderId="7" xfId="0" applyNumberFormat="1" applyFont="1" applyBorder="1" applyAlignment="1">
      <alignment horizontal="center" vertical="center"/>
    </xf>
    <xf numFmtId="164" fontId="0" fillId="0" borderId="7" xfId="0" applyNumberForma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164" fontId="0" fillId="0" borderId="5" xfId="0" applyNumberFormat="1" applyBorder="1" applyAlignment="1">
      <alignment vertical="center" wrapText="1"/>
    </xf>
    <xf numFmtId="164" fontId="0" fillId="0" borderId="9" xfId="0" applyNumberFormat="1" applyBorder="1" applyAlignment="1">
      <alignment vertical="center" wrapText="1"/>
    </xf>
    <xf numFmtId="0" fontId="0" fillId="0" borderId="9" xfId="0" applyBorder="1"/>
    <xf numFmtId="0" fontId="0" fillId="0" borderId="3" xfId="0" applyBorder="1"/>
    <xf numFmtId="0" fontId="12" fillId="2" borderId="4" xfId="0" applyFont="1" applyFill="1" applyBorder="1" applyAlignment="1">
      <alignment horizontal="left"/>
    </xf>
    <xf numFmtId="0" fontId="12" fillId="2" borderId="6" xfId="0" applyFont="1" applyFill="1" applyBorder="1" applyAlignment="1">
      <alignment horizontal="left"/>
    </xf>
    <xf numFmtId="0" fontId="12" fillId="2" borderId="11" xfId="0" applyFont="1" applyFill="1" applyBorder="1" applyAlignment="1">
      <alignment horizontal="left"/>
    </xf>
    <xf numFmtId="0" fontId="0" fillId="0" borderId="2" xfId="0" applyBorder="1"/>
    <xf numFmtId="0" fontId="0" fillId="0" borderId="7" xfId="0" applyBorder="1"/>
    <xf numFmtId="0" fontId="0" fillId="0" borderId="5" xfId="0" applyBorder="1"/>
    <xf numFmtId="0" fontId="12" fillId="2" borderId="4" xfId="0" applyFont="1" applyFill="1" applyBorder="1" applyAlignment="1">
      <alignment vertical="center"/>
    </xf>
    <xf numFmtId="0" fontId="12" fillId="2" borderId="6" xfId="0" applyFont="1" applyFill="1" applyBorder="1" applyAlignment="1">
      <alignment vertical="center"/>
    </xf>
    <xf numFmtId="0" fontId="12" fillId="2" borderId="11" xfId="0" applyFont="1" applyFill="1" applyBorder="1" applyAlignment="1">
      <alignment horizontal="left" vertical="center"/>
    </xf>
  </cellXfs>
  <cellStyles count="3">
    <cellStyle name="Currency" xfId="1" builtinId="4"/>
    <cellStyle name="Normal" xfId="0" builtinId="0"/>
    <cellStyle name="Percent" xfId="2" builtinId="5"/>
  </cellStyles>
  <dxfs count="17">
    <dxf>
      <numFmt numFmtId="164" formatCode="&quot;$&quot;#,##0.00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64" formatCode="&quot;$&quot;#,##0.00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&quot;$&quot;#,##0.00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</dxfs>
  <tableStyles count="1" defaultTableStyle="TableStyleMedium2" defaultPivotStyle="PivotStyleLight16">
    <tableStyle name="Table Style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3:C29" totalsRowShown="0" headerRowDxfId="16" headerRowBorderDxfId="15" tableBorderDxfId="14" totalsRowBorderDxfId="13">
  <autoFilter ref="A3:C29" xr:uid="{00000000-0009-0000-0100-000002000000}">
    <filterColumn colId="0" hiddenButton="1"/>
    <filterColumn colId="1" hiddenButton="1"/>
    <filterColumn colId="2" hiddenButton="1"/>
  </autoFilter>
  <tableColumns count="3">
    <tableColumn id="1" xr3:uid="{00000000-0010-0000-0000-000001000000}" name="Line Explanation" dataDxfId="12"/>
    <tableColumn id="2" xr3:uid="{00000000-0010-0000-0000-000002000000}" name="FEHB" dataDxfId="11"/>
    <tableColumn id="3" xr3:uid="{00000000-0010-0000-0000-000003000000}" name="SSSG" dataDxfId="10"/>
  </tableColumns>
  <tableStyleInfo name="TableStyleMedium1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" displayName="Table1" ref="A5:F15" totalsRowShown="0" headerRowDxfId="9" headerRowBorderDxfId="8" tableBorderDxfId="7" totalsRowBorderDxfId="6">
  <autoFilter ref="A5:F15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100-000001000000}" name="Benefit" dataDxfId="5"/>
    <tableColumn id="2" xr3:uid="{00000000-0010-0000-0100-000002000000}" name="Derivation" dataDxfId="4"/>
    <tableColumn id="3" xr3:uid="{00000000-0010-0000-0100-000003000000}" name="Cost/Member" dataDxfId="3"/>
    <tableColumn id="4" xr3:uid="{00000000-0010-0000-0100-000004000000}" name="Self Rates" dataDxfId="2"/>
    <tableColumn id="5" xr3:uid="{00000000-0010-0000-0100-000005000000}" name="Self+1 Rates" dataDxfId="1"/>
    <tableColumn id="6" xr3:uid="{00000000-0010-0000-0100-000006000000}" name="Family Rates" dataDxfId="0"/>
  </tableColumns>
  <tableStyleInfo name="TableStyleMedium1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"/>
  <sheetViews>
    <sheetView showGridLines="0" tabSelected="1" zoomScaleNormal="100" workbookViewId="0">
      <selection activeCell="B1" sqref="B1"/>
    </sheetView>
  </sheetViews>
  <sheetFormatPr defaultRowHeight="15" x14ac:dyDescent="0.25"/>
  <cols>
    <col min="1" max="2" width="9.140625" customWidth="1"/>
    <col min="7" max="7" width="13.85546875" customWidth="1"/>
    <col min="8" max="10" width="12.28515625" customWidth="1"/>
  </cols>
  <sheetData>
    <row r="1" spans="1:10" ht="36.75" customHeight="1" x14ac:dyDescent="0.25">
      <c r="A1" s="50" t="s">
        <v>104</v>
      </c>
      <c r="B1" s="44"/>
      <c r="C1" s="44"/>
      <c r="D1" s="44"/>
      <c r="E1" s="44"/>
      <c r="F1" s="44"/>
      <c r="G1" s="44"/>
      <c r="H1" s="44"/>
      <c r="I1" s="44"/>
      <c r="J1" s="45"/>
    </row>
    <row r="2" spans="1:10" ht="18" customHeight="1" x14ac:dyDescent="0.25">
      <c r="A2" s="53" t="str">
        <f>"BIWEEKLY NET-TO-CARRIER RATES ("&amp;year&amp;" CONTRACT YEAR)"</f>
        <v>BIWEEKLY NET-TO-CARRIER RATES (2020 CONTRACT YEAR)</v>
      </c>
      <c r="B2" s="51"/>
      <c r="C2" s="51"/>
      <c r="D2" s="51"/>
      <c r="E2" s="51"/>
      <c r="F2" s="51"/>
      <c r="G2" s="51"/>
      <c r="H2" s="51"/>
      <c r="I2" s="51"/>
      <c r="J2" s="52"/>
    </row>
    <row r="3" spans="1:10" s="15" customFormat="1" ht="35.25" customHeight="1" x14ac:dyDescent="0.25">
      <c r="A3" s="54" t="s">
        <v>24</v>
      </c>
      <c r="B3" s="16"/>
      <c r="C3" s="142"/>
      <c r="D3" s="143"/>
      <c r="E3" s="143"/>
      <c r="F3" s="143"/>
      <c r="G3" s="143"/>
      <c r="H3" s="143"/>
      <c r="I3" s="143"/>
      <c r="J3" s="144"/>
    </row>
    <row r="4" spans="1:10" ht="36.75" customHeight="1" x14ac:dyDescent="0.25">
      <c r="A4" s="24" t="s">
        <v>23</v>
      </c>
      <c r="B4" s="85"/>
      <c r="C4" s="26" t="s">
        <v>22</v>
      </c>
      <c r="D4" s="86"/>
      <c r="E4" s="146" t="s">
        <v>96</v>
      </c>
      <c r="F4" s="147"/>
      <c r="G4" s="147"/>
      <c r="H4" s="148"/>
      <c r="I4" s="89"/>
      <c r="J4" s="88"/>
    </row>
    <row r="5" spans="1:10" ht="18" customHeight="1" x14ac:dyDescent="0.25">
      <c r="A5" s="7" t="s">
        <v>98</v>
      </c>
      <c r="B5" s="145">
        <v>2020</v>
      </c>
      <c r="C5" s="28"/>
      <c r="D5" s="29"/>
      <c r="E5" s="29"/>
      <c r="F5" s="29"/>
      <c r="G5" s="29"/>
      <c r="H5" s="29"/>
      <c r="I5" s="29"/>
      <c r="J5" s="30"/>
    </row>
    <row r="6" spans="1:10" ht="36.75" customHeight="1" x14ac:dyDescent="0.25">
      <c r="A6" s="109"/>
      <c r="B6" s="111"/>
      <c r="C6" s="111"/>
      <c r="D6" s="111"/>
      <c r="E6" s="113"/>
      <c r="F6" s="113"/>
      <c r="G6" s="150"/>
      <c r="H6" s="149" t="s">
        <v>21</v>
      </c>
      <c r="I6" s="149" t="s">
        <v>20</v>
      </c>
      <c r="J6" s="149" t="s">
        <v>19</v>
      </c>
    </row>
    <row r="7" spans="1:10" ht="17.25" customHeight="1" x14ac:dyDescent="0.25">
      <c r="A7" s="84" t="str">
        <f>"1. Actual "&amp;year&amp;" FEHB Rate Before Loadings"</f>
        <v>1. Actual 2020 FEHB Rate Before Loadings</v>
      </c>
      <c r="B7" s="84"/>
      <c r="C7" s="84"/>
      <c r="D7" s="49"/>
      <c r="E7" s="29"/>
      <c r="F7" s="29"/>
      <c r="G7" s="30"/>
      <c r="H7" s="9"/>
      <c r="I7" s="8"/>
      <c r="J7" s="8"/>
    </row>
    <row r="8" spans="1:10" ht="17.25" customHeight="1" x14ac:dyDescent="0.25">
      <c r="A8" s="32" t="s">
        <v>18</v>
      </c>
      <c r="B8" s="29"/>
      <c r="C8" s="33"/>
      <c r="D8" s="33"/>
      <c r="E8" s="83"/>
      <c r="F8" s="83"/>
      <c r="G8" s="83"/>
      <c r="H8" s="29"/>
      <c r="I8" s="29"/>
      <c r="J8" s="30"/>
    </row>
    <row r="9" spans="1:10" ht="17.25" customHeight="1" x14ac:dyDescent="0.25">
      <c r="A9" s="112"/>
      <c r="B9" s="23" t="s">
        <v>17</v>
      </c>
      <c r="C9" s="87"/>
      <c r="D9" s="90"/>
      <c r="E9" s="90"/>
      <c r="F9" s="90"/>
      <c r="G9" s="91"/>
      <c r="H9" s="9"/>
      <c r="I9" s="8"/>
      <c r="J9" s="8"/>
    </row>
    <row r="10" spans="1:10" ht="17.25" customHeight="1" x14ac:dyDescent="0.25">
      <c r="A10" s="28"/>
      <c r="B10" s="152" t="s">
        <v>16</v>
      </c>
      <c r="C10" s="151"/>
      <c r="D10" s="92"/>
      <c r="E10" s="1"/>
      <c r="F10" s="1"/>
      <c r="G10" s="157"/>
      <c r="H10" s="9"/>
      <c r="I10" s="8"/>
      <c r="J10" s="8"/>
    </row>
    <row r="11" spans="1:10" ht="17.25" customHeight="1" x14ac:dyDescent="0.25">
      <c r="A11" s="154" t="s">
        <v>15</v>
      </c>
      <c r="B11" s="155"/>
      <c r="C11" s="154"/>
      <c r="D11" s="156"/>
      <c r="E11" s="72"/>
      <c r="F11" s="72"/>
      <c r="G11" s="73"/>
      <c r="H11" s="70">
        <f>ROUND(SUM(H7:H10),2)</f>
        <v>0</v>
      </c>
      <c r="I11" s="18">
        <f>ROUND(SUM(I7:I10),2)</f>
        <v>0</v>
      </c>
      <c r="J11" s="18">
        <f>ROUND(SUM(J7:J10),2)</f>
        <v>0</v>
      </c>
    </row>
    <row r="12" spans="1:10" ht="17.25" customHeight="1" x14ac:dyDescent="0.25">
      <c r="A12" s="71" t="s">
        <v>14</v>
      </c>
      <c r="B12" s="72"/>
      <c r="C12" s="72"/>
      <c r="D12" s="72"/>
      <c r="E12" s="158"/>
      <c r="F12" s="158"/>
      <c r="G12" s="158"/>
      <c r="H12" s="72"/>
      <c r="I12" s="72"/>
      <c r="J12" s="73"/>
    </row>
    <row r="13" spans="1:10" ht="17.25" customHeight="1" x14ac:dyDescent="0.25">
      <c r="A13" s="160" t="s">
        <v>13</v>
      </c>
      <c r="B13" s="158"/>
      <c r="C13" s="158"/>
      <c r="D13" s="158"/>
      <c r="E13" s="158"/>
      <c r="F13" s="158"/>
      <c r="G13" s="159"/>
      <c r="H13" s="17"/>
      <c r="I13" s="19"/>
      <c r="J13" s="19"/>
    </row>
    <row r="14" spans="1:10" ht="17.25" customHeight="1" x14ac:dyDescent="0.25">
      <c r="A14" s="161" t="s">
        <v>12</v>
      </c>
      <c r="B14" s="72"/>
      <c r="C14" s="68"/>
      <c r="D14" s="68"/>
      <c r="E14" s="68"/>
      <c r="F14" s="68"/>
      <c r="G14" s="69"/>
      <c r="H14" s="9"/>
      <c r="I14" s="8"/>
      <c r="J14" s="8"/>
    </row>
    <row r="15" spans="1:10" ht="17.25" customHeight="1" x14ac:dyDescent="0.25">
      <c r="A15" s="84" t="s">
        <v>11</v>
      </c>
      <c r="B15" s="49"/>
      <c r="C15" s="72"/>
      <c r="D15" s="72"/>
      <c r="E15" s="72"/>
      <c r="F15" s="72"/>
      <c r="G15" s="73"/>
      <c r="H15" s="9">
        <f>ROUND(SUM(H11:H14),2)</f>
        <v>0</v>
      </c>
      <c r="I15" s="8">
        <f>ROUND(SUM(I11:I14),2)</f>
        <v>0</v>
      </c>
      <c r="J15" s="8">
        <f>ROUND(SUM(J11:J14),2)</f>
        <v>0</v>
      </c>
    </row>
    <row r="16" spans="1:10" ht="17.25" customHeight="1" x14ac:dyDescent="0.25">
      <c r="A16" s="46" t="s">
        <v>10</v>
      </c>
      <c r="B16" s="71"/>
      <c r="C16" s="72"/>
      <c r="D16" s="72"/>
      <c r="E16" s="72"/>
      <c r="F16" s="72"/>
      <c r="G16" s="73"/>
      <c r="H16" s="171"/>
      <c r="I16" s="171"/>
      <c r="J16" s="172"/>
    </row>
    <row r="17" spans="1:10" ht="17.25" customHeight="1" x14ac:dyDescent="0.25">
      <c r="A17" s="46" t="s">
        <v>9</v>
      </c>
      <c r="B17" s="71"/>
      <c r="C17" s="72"/>
      <c r="D17" s="72"/>
      <c r="E17" s="72"/>
      <c r="F17" s="72"/>
      <c r="G17" s="73"/>
      <c r="H17" s="9">
        <f>ROUND(H16*H15,2)</f>
        <v>0</v>
      </c>
      <c r="I17" s="8">
        <f>ROUND(H16*I15,2)</f>
        <v>0</v>
      </c>
      <c r="J17" s="8">
        <f>ROUND(H16*J15,2)</f>
        <v>0</v>
      </c>
    </row>
    <row r="18" spans="1:10" ht="17.25" customHeight="1" x14ac:dyDescent="0.25">
      <c r="A18" s="46" t="str">
        <f>"5a. Total "&amp;year&amp;" FEHB Rates Before Discount*"</f>
        <v>5a. Total 2020 FEHB Rates Before Discount*</v>
      </c>
      <c r="B18" s="71"/>
      <c r="C18" s="72"/>
      <c r="D18" s="72"/>
      <c r="E18" s="72"/>
      <c r="F18" s="72"/>
      <c r="G18" s="69"/>
      <c r="H18" s="9">
        <f>ROUND(H15+H17,2)</f>
        <v>0</v>
      </c>
      <c r="I18" s="8">
        <f>ROUND(I15+I17,2)</f>
        <v>0</v>
      </c>
      <c r="J18" s="8">
        <f>ROUND(J15+J17,2)</f>
        <v>0</v>
      </c>
    </row>
    <row r="19" spans="1:10" ht="17.25" customHeight="1" x14ac:dyDescent="0.25">
      <c r="A19" s="67" t="s">
        <v>8</v>
      </c>
      <c r="B19" s="68"/>
      <c r="C19" s="83"/>
      <c r="D19" s="83"/>
      <c r="E19" s="83"/>
      <c r="F19" s="83"/>
      <c r="G19" s="72"/>
      <c r="H19" s="72"/>
      <c r="I19" s="72"/>
      <c r="J19" s="73"/>
    </row>
    <row r="20" spans="1:10" ht="17.25" customHeight="1" x14ac:dyDescent="0.25">
      <c r="A20" s="161" t="s">
        <v>7</v>
      </c>
      <c r="B20" s="72"/>
      <c r="C20" s="72"/>
      <c r="D20" s="72"/>
      <c r="E20" s="72"/>
      <c r="F20" s="72"/>
      <c r="G20" s="159"/>
      <c r="H20" s="9"/>
      <c r="I20" s="8"/>
      <c r="J20" s="8"/>
    </row>
    <row r="21" spans="1:10" ht="17.25" customHeight="1" x14ac:dyDescent="0.25">
      <c r="A21" s="161" t="s">
        <v>6</v>
      </c>
      <c r="B21" s="68"/>
      <c r="C21" s="68"/>
      <c r="D21" s="68"/>
      <c r="E21" s="68"/>
      <c r="F21" s="68"/>
      <c r="G21" s="69"/>
      <c r="H21" s="9"/>
      <c r="I21" s="8"/>
      <c r="J21" s="8"/>
    </row>
    <row r="22" spans="1:10" ht="17.25" customHeight="1" x14ac:dyDescent="0.25">
      <c r="A22" s="49" t="str">
        <f>"5c. Final "&amp;year&amp;" FEHB Rates [(5a) - (5bi) - (5bii)]"</f>
        <v>5c. Final 2020 FEHB Rates [(5a) - (5bi) - (5bii)]</v>
      </c>
      <c r="B22" s="72"/>
      <c r="C22" s="72"/>
      <c r="D22" s="72"/>
      <c r="E22" s="72"/>
      <c r="F22" s="72"/>
      <c r="G22" s="73"/>
      <c r="H22" s="9">
        <f>ROUND(H18-H20-H21,2)</f>
        <v>0</v>
      </c>
      <c r="I22" s="8">
        <f>ROUND(I18-I20-I21,2)</f>
        <v>0</v>
      </c>
      <c r="J22" s="8">
        <f>ROUND(J18-J20-J21,2)</f>
        <v>0</v>
      </c>
    </row>
    <row r="23" spans="1:10" ht="17.25" customHeight="1" x14ac:dyDescent="0.25">
      <c r="A23" s="156" t="str">
        <f>"6. Contract Rates - "&amp;year&amp;"*"</f>
        <v>6. Contract Rates - 2020*</v>
      </c>
      <c r="B23" s="72"/>
      <c r="C23" s="72"/>
      <c r="D23" s="72"/>
      <c r="E23" s="72"/>
      <c r="F23" s="72"/>
      <c r="G23" s="73"/>
      <c r="H23" s="9"/>
      <c r="I23" s="8"/>
      <c r="J23" s="8"/>
    </row>
    <row r="24" spans="1:10" ht="33" customHeight="1" x14ac:dyDescent="0.25">
      <c r="A24" s="153" t="s">
        <v>127</v>
      </c>
      <c r="B24" s="162"/>
      <c r="C24" s="162"/>
      <c r="D24" s="162"/>
      <c r="E24" s="162"/>
      <c r="F24" s="162"/>
      <c r="G24" s="163"/>
      <c r="H24" s="164">
        <f>ROUND(H22-H23,2)</f>
        <v>0</v>
      </c>
      <c r="I24" s="165">
        <f>ROUND(I22-I23,2)</f>
        <v>0</v>
      </c>
      <c r="J24" s="165">
        <f>ROUND(J22-J23,2)</f>
        <v>0</v>
      </c>
    </row>
    <row r="25" spans="1:10" ht="17.25" customHeight="1" x14ac:dyDescent="0.25">
      <c r="A25" s="71" t="str">
        <f>"8. March 31, "&amp;year&amp;" Enrollment"</f>
        <v>8. March 31, 2020 Enrollment</v>
      </c>
      <c r="B25" s="72"/>
      <c r="C25" s="72"/>
      <c r="D25" s="72"/>
      <c r="E25" s="72"/>
      <c r="F25" s="72"/>
      <c r="G25" s="73"/>
      <c r="H25" s="166"/>
      <c r="I25" s="10"/>
      <c r="J25" s="10"/>
    </row>
    <row r="26" spans="1:10" ht="17.25" customHeight="1" x14ac:dyDescent="0.25">
      <c r="A26" s="71" t="s">
        <v>5</v>
      </c>
      <c r="B26" s="72"/>
      <c r="C26" s="72"/>
      <c r="D26" s="72"/>
      <c r="E26" s="72"/>
      <c r="F26" s="72"/>
      <c r="G26" s="73"/>
      <c r="H26" s="66">
        <f>ROUND(H24*H25*26,0)</f>
        <v>0</v>
      </c>
      <c r="I26" s="11">
        <f>ROUND(I24*I25*26,0)</f>
        <v>0</v>
      </c>
      <c r="J26" s="11">
        <f>ROUND(J24*J25*26,0)</f>
        <v>0</v>
      </c>
    </row>
    <row r="27" spans="1:10" ht="17.25" customHeight="1" x14ac:dyDescent="0.25">
      <c r="A27" s="71" t="s">
        <v>4</v>
      </c>
      <c r="B27" s="72"/>
      <c r="C27" s="72"/>
      <c r="D27" s="72"/>
      <c r="E27" s="72"/>
      <c r="F27" s="72"/>
      <c r="G27" s="73"/>
      <c r="H27" s="47"/>
      <c r="I27" s="47"/>
      <c r="J27" s="169">
        <f>ROUND(SUM(J26:L26),2)</f>
        <v>0</v>
      </c>
    </row>
    <row r="28" spans="1:10" ht="17.25" customHeight="1" x14ac:dyDescent="0.25">
      <c r="A28" s="71" t="s">
        <v>3</v>
      </c>
      <c r="B28" s="72"/>
      <c r="C28" s="72"/>
      <c r="D28" s="72"/>
      <c r="E28" s="72"/>
      <c r="F28" s="72"/>
      <c r="G28" s="73"/>
      <c r="H28" s="47"/>
      <c r="I28" s="47"/>
      <c r="J28" s="169"/>
    </row>
    <row r="29" spans="1:10" ht="17.25" customHeight="1" x14ac:dyDescent="0.25">
      <c r="A29" s="71" t="s">
        <v>2</v>
      </c>
      <c r="B29" s="72"/>
      <c r="C29" s="72"/>
      <c r="D29" s="72"/>
      <c r="E29" s="72"/>
      <c r="F29" s="72"/>
      <c r="G29" s="73"/>
      <c r="H29" s="47"/>
      <c r="I29" s="170"/>
      <c r="J29" s="169"/>
    </row>
    <row r="30" spans="1:10" ht="17.25" customHeight="1" x14ac:dyDescent="0.25">
      <c r="A30" s="71" t="s">
        <v>1</v>
      </c>
      <c r="B30" s="72"/>
      <c r="C30" s="72"/>
      <c r="D30" s="72"/>
      <c r="E30" s="72"/>
      <c r="F30" s="72"/>
      <c r="G30" s="73"/>
      <c r="H30" s="167"/>
      <c r="I30" s="47"/>
      <c r="J30" s="169">
        <f>ROUND(SUM(H27:J29),0)</f>
        <v>0</v>
      </c>
    </row>
    <row r="31" spans="1:10" s="168" customFormat="1" ht="36" customHeight="1" x14ac:dyDescent="0.25">
      <c r="A31" s="168" t="s">
        <v>0</v>
      </c>
    </row>
  </sheetData>
  <pageMargins left="0.7" right="0.7" top="0.75" bottom="0.75" header="0.3" footer="0.3"/>
  <pageSetup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7"/>
  <sheetViews>
    <sheetView showGridLines="0" zoomScaleNormal="100" workbookViewId="0">
      <selection activeCell="A14" sqref="A14"/>
    </sheetView>
  </sheetViews>
  <sheetFormatPr defaultRowHeight="15" x14ac:dyDescent="0.25"/>
  <cols>
    <col min="1" max="1" width="37.85546875" customWidth="1"/>
    <col min="2" max="2" width="28.42578125" customWidth="1"/>
  </cols>
  <sheetData>
    <row r="1" spans="1:2" ht="35.25" customHeight="1" x14ac:dyDescent="0.25">
      <c r="A1" s="135" t="s">
        <v>103</v>
      </c>
      <c r="B1" s="136"/>
    </row>
    <row r="2" spans="1:2" s="48" customFormat="1" x14ac:dyDescent="0.25">
      <c r="A2" s="140" t="s">
        <v>124</v>
      </c>
      <c r="B2" s="62"/>
    </row>
    <row r="3" spans="1:2" s="48" customFormat="1" x14ac:dyDescent="0.25">
      <c r="A3" s="141" t="s">
        <v>125</v>
      </c>
      <c r="B3" s="97"/>
    </row>
    <row r="4" spans="1:2" s="48" customFormat="1" x14ac:dyDescent="0.25">
      <c r="A4" s="137" t="s">
        <v>126</v>
      </c>
      <c r="B4" s="65"/>
    </row>
    <row r="5" spans="1:2" ht="18" customHeight="1" x14ac:dyDescent="0.25">
      <c r="A5" s="61" t="s">
        <v>25</v>
      </c>
      <c r="B5" s="139"/>
    </row>
    <row r="6" spans="1:2" ht="18" customHeight="1" x14ac:dyDescent="0.25">
      <c r="A6" s="138" t="s">
        <v>26</v>
      </c>
      <c r="B6" s="36"/>
    </row>
    <row r="7" spans="1:2" ht="18" customHeight="1" x14ac:dyDescent="0.25">
      <c r="A7" s="138" t="s">
        <v>27</v>
      </c>
      <c r="B7" s="36"/>
    </row>
    <row r="8" spans="1:2" ht="18" customHeight="1" x14ac:dyDescent="0.25">
      <c r="A8" s="138" t="s">
        <v>28</v>
      </c>
      <c r="B8" s="37"/>
    </row>
    <row r="9" spans="1:2" ht="18" customHeight="1" x14ac:dyDescent="0.25">
      <c r="A9" s="138" t="s">
        <v>30</v>
      </c>
      <c r="B9" s="37"/>
    </row>
    <row r="10" spans="1:2" ht="18" customHeight="1" x14ac:dyDescent="0.25">
      <c r="A10" s="138" t="s">
        <v>29</v>
      </c>
      <c r="B10" s="37"/>
    </row>
    <row r="11" spans="1:2" ht="18" customHeight="1" x14ac:dyDescent="0.25">
      <c r="A11" s="138" t="s">
        <v>31</v>
      </c>
      <c r="B11" s="36"/>
    </row>
    <row r="12" spans="1:2" ht="18" customHeight="1" x14ac:dyDescent="0.25">
      <c r="A12" s="138" t="s">
        <v>32</v>
      </c>
      <c r="B12" s="36"/>
    </row>
    <row r="13" spans="1:2" ht="18" customHeight="1" x14ac:dyDescent="0.25">
      <c r="A13" s="138" t="s">
        <v>33</v>
      </c>
      <c r="B13" s="36"/>
    </row>
    <row r="14" spans="1:2" ht="18" customHeight="1" x14ac:dyDescent="0.25">
      <c r="A14" s="138" t="s">
        <v>34</v>
      </c>
      <c r="B14" s="36"/>
    </row>
    <row r="15" spans="1:2" ht="18" customHeight="1" x14ac:dyDescent="0.25">
      <c r="A15" s="138" t="s">
        <v>35</v>
      </c>
      <c r="B15" s="38"/>
    </row>
    <row r="16" spans="1:2" ht="18" customHeight="1" x14ac:dyDescent="0.25">
      <c r="A16" s="138" t="s">
        <v>36</v>
      </c>
      <c r="B16" s="38"/>
    </row>
    <row r="17" spans="1:2" ht="18" customHeight="1" x14ac:dyDescent="0.25">
      <c r="A17" s="138" t="s">
        <v>37</v>
      </c>
      <c r="B17" s="38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3"/>
  <sheetViews>
    <sheetView showGridLines="0" zoomScaleNormal="100" workbookViewId="0">
      <selection activeCell="B19" sqref="B19"/>
    </sheetView>
  </sheetViews>
  <sheetFormatPr defaultRowHeight="15" x14ac:dyDescent="0.25"/>
  <cols>
    <col min="1" max="1" width="37.5703125" customWidth="1"/>
    <col min="2" max="2" width="45.42578125" customWidth="1"/>
  </cols>
  <sheetData>
    <row r="1" spans="1:2" s="100" customFormat="1" ht="18" customHeight="1" x14ac:dyDescent="0.25">
      <c r="A1" s="134" t="s">
        <v>105</v>
      </c>
      <c r="B1" s="132"/>
    </row>
    <row r="2" spans="1:2" x14ac:dyDescent="0.25">
      <c r="A2" s="60" t="s">
        <v>110</v>
      </c>
      <c r="B2" s="62"/>
    </row>
    <row r="3" spans="1:2" s="22" customFormat="1" x14ac:dyDescent="0.25">
      <c r="A3" s="64" t="s">
        <v>111</v>
      </c>
      <c r="B3" s="65"/>
    </row>
    <row r="4" spans="1:2" ht="18" customHeight="1" x14ac:dyDescent="0.25">
      <c r="A4" s="61" t="s">
        <v>38</v>
      </c>
      <c r="B4" s="63"/>
    </row>
    <row r="5" spans="1:2" ht="18" customHeight="1" x14ac:dyDescent="0.25">
      <c r="A5" s="20" t="s">
        <v>39</v>
      </c>
      <c r="B5" s="56"/>
    </row>
    <row r="6" spans="1:2" ht="18" customHeight="1" x14ac:dyDescent="0.25">
      <c r="A6" s="20" t="s">
        <v>40</v>
      </c>
      <c r="B6" s="56"/>
    </row>
    <row r="7" spans="1:2" ht="18" customHeight="1" x14ac:dyDescent="0.25">
      <c r="A7" s="21" t="s">
        <v>41</v>
      </c>
      <c r="B7" s="58"/>
    </row>
    <row r="8" spans="1:2" ht="18" customHeight="1" x14ac:dyDescent="0.25">
      <c r="A8" s="21" t="s">
        <v>42</v>
      </c>
      <c r="B8" s="58"/>
    </row>
    <row r="9" spans="1:2" ht="18" customHeight="1" x14ac:dyDescent="0.25">
      <c r="A9" s="21" t="s">
        <v>43</v>
      </c>
      <c r="B9" s="56"/>
    </row>
    <row r="10" spans="1:2" ht="18" customHeight="1" x14ac:dyDescent="0.25">
      <c r="A10" s="21" t="s">
        <v>97</v>
      </c>
      <c r="B10" s="56"/>
    </row>
    <row r="11" spans="1:2" ht="18" customHeight="1" x14ac:dyDescent="0.25">
      <c r="A11" s="21" t="s">
        <v>44</v>
      </c>
      <c r="B11" s="56"/>
    </row>
    <row r="12" spans="1:2" ht="18" customHeight="1" x14ac:dyDescent="0.25">
      <c r="A12" s="21" t="s">
        <v>45</v>
      </c>
      <c r="B12" s="55"/>
    </row>
    <row r="13" spans="1:2" ht="18" customHeight="1" x14ac:dyDescent="0.25">
      <c r="A13" s="21" t="s">
        <v>46</v>
      </c>
      <c r="B13" s="59"/>
    </row>
    <row r="14" spans="1:2" ht="18" customHeight="1" x14ac:dyDescent="0.25">
      <c r="A14" s="20" t="s">
        <v>28</v>
      </c>
      <c r="B14" s="57"/>
    </row>
    <row r="15" spans="1:2" ht="18" customHeight="1" x14ac:dyDescent="0.25">
      <c r="A15" s="20" t="s">
        <v>30</v>
      </c>
      <c r="B15" s="57"/>
    </row>
    <row r="16" spans="1:2" ht="18" customHeight="1" x14ac:dyDescent="0.25">
      <c r="A16" s="20" t="s">
        <v>29</v>
      </c>
      <c r="B16" s="57"/>
    </row>
    <row r="17" spans="1:2" ht="18" customHeight="1" x14ac:dyDescent="0.25">
      <c r="A17" s="20" t="s">
        <v>31</v>
      </c>
      <c r="B17" s="55"/>
    </row>
    <row r="18" spans="1:2" ht="18" customHeight="1" x14ac:dyDescent="0.25">
      <c r="A18" s="20" t="s">
        <v>32</v>
      </c>
      <c r="B18" s="55"/>
    </row>
    <row r="19" spans="1:2" ht="18" customHeight="1" x14ac:dyDescent="0.25">
      <c r="A19" s="20" t="s">
        <v>33</v>
      </c>
      <c r="B19" s="55"/>
    </row>
    <row r="20" spans="1:2" ht="18" customHeight="1" x14ac:dyDescent="0.25">
      <c r="A20" s="20" t="s">
        <v>34</v>
      </c>
      <c r="B20" s="55"/>
    </row>
    <row r="21" spans="1:2" ht="18" customHeight="1" x14ac:dyDescent="0.25">
      <c r="A21" s="20" t="s">
        <v>35</v>
      </c>
      <c r="B21" s="59"/>
    </row>
    <row r="22" spans="1:2" ht="18" customHeight="1" x14ac:dyDescent="0.25">
      <c r="A22" s="20" t="s">
        <v>36</v>
      </c>
      <c r="B22" s="59"/>
    </row>
    <row r="23" spans="1:2" ht="18" customHeight="1" x14ac:dyDescent="0.25">
      <c r="A23" s="20" t="s">
        <v>37</v>
      </c>
      <c r="B23" s="59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0"/>
  <sheetViews>
    <sheetView zoomScaleNormal="100" workbookViewId="0">
      <selection activeCell="B6" sqref="B6"/>
    </sheetView>
  </sheetViews>
  <sheetFormatPr defaultRowHeight="15" x14ac:dyDescent="0.25"/>
  <cols>
    <col min="1" max="1" width="31" customWidth="1"/>
    <col min="2" max="2" width="20" customWidth="1"/>
    <col min="3" max="3" width="20.42578125" customWidth="1"/>
  </cols>
  <sheetData>
    <row r="1" spans="1:3" s="101" customFormat="1" ht="48" customHeight="1" x14ac:dyDescent="0.25">
      <c r="A1" s="133" t="s">
        <v>109</v>
      </c>
      <c r="B1" s="133"/>
      <c r="C1" s="119"/>
    </row>
    <row r="2" spans="1:3" ht="18" customHeight="1" x14ac:dyDescent="0.25">
      <c r="A2" s="106" t="s">
        <v>102</v>
      </c>
      <c r="B2" s="77"/>
      <c r="C2" s="65"/>
    </row>
    <row r="3" spans="1:3" ht="18" customHeight="1" x14ac:dyDescent="0.25">
      <c r="A3" s="190" t="s">
        <v>99</v>
      </c>
      <c r="B3" s="191" t="s">
        <v>100</v>
      </c>
      <c r="C3" s="192" t="s">
        <v>101</v>
      </c>
    </row>
    <row r="4" spans="1:3" ht="18" customHeight="1" x14ac:dyDescent="0.25">
      <c r="A4" s="187"/>
      <c r="B4" s="39"/>
      <c r="C4" s="188"/>
    </row>
    <row r="5" spans="1:3" ht="18" customHeight="1" x14ac:dyDescent="0.25">
      <c r="A5" s="187"/>
      <c r="B5" s="39"/>
      <c r="C5" s="188"/>
    </row>
    <row r="6" spans="1:3" ht="18" customHeight="1" x14ac:dyDescent="0.25">
      <c r="A6" s="187"/>
      <c r="B6" s="39"/>
      <c r="C6" s="188"/>
    </row>
    <row r="7" spans="1:3" ht="18" customHeight="1" x14ac:dyDescent="0.25">
      <c r="A7" s="187"/>
      <c r="B7" s="39"/>
      <c r="C7" s="188"/>
    </row>
    <row r="8" spans="1:3" ht="18" customHeight="1" x14ac:dyDescent="0.25">
      <c r="A8" s="187"/>
      <c r="B8" s="39"/>
      <c r="C8" s="188"/>
    </row>
    <row r="9" spans="1:3" ht="18" customHeight="1" x14ac:dyDescent="0.25">
      <c r="A9" s="187"/>
      <c r="B9" s="39"/>
      <c r="C9" s="188"/>
    </row>
    <row r="10" spans="1:3" ht="18" customHeight="1" x14ac:dyDescent="0.25">
      <c r="A10" s="187"/>
      <c r="B10" s="39"/>
      <c r="C10" s="188"/>
    </row>
    <row r="11" spans="1:3" ht="18" customHeight="1" x14ac:dyDescent="0.25">
      <c r="A11" s="187"/>
      <c r="B11" s="39"/>
      <c r="C11" s="188"/>
    </row>
    <row r="12" spans="1:3" ht="18" customHeight="1" x14ac:dyDescent="0.25">
      <c r="A12" s="187"/>
      <c r="B12" s="39"/>
      <c r="C12" s="188"/>
    </row>
    <row r="13" spans="1:3" ht="18" customHeight="1" x14ac:dyDescent="0.25">
      <c r="A13" s="187"/>
      <c r="B13" s="39"/>
      <c r="C13" s="188"/>
    </row>
    <row r="14" spans="1:3" ht="18" customHeight="1" x14ac:dyDescent="0.25">
      <c r="A14" s="187"/>
      <c r="B14" s="39"/>
      <c r="C14" s="188"/>
    </row>
    <row r="15" spans="1:3" ht="18" customHeight="1" x14ac:dyDescent="0.25">
      <c r="A15" s="187"/>
      <c r="B15" s="39"/>
      <c r="C15" s="188"/>
    </row>
    <row r="16" spans="1:3" ht="18" customHeight="1" x14ac:dyDescent="0.25">
      <c r="A16" s="187"/>
      <c r="B16" s="39"/>
      <c r="C16" s="188"/>
    </row>
    <row r="17" spans="1:3" ht="18" customHeight="1" x14ac:dyDescent="0.25">
      <c r="A17" s="187"/>
      <c r="B17" s="39"/>
      <c r="C17" s="188"/>
    </row>
    <row r="18" spans="1:3" ht="18" customHeight="1" x14ac:dyDescent="0.25">
      <c r="A18" s="187"/>
      <c r="B18" s="39"/>
      <c r="C18" s="188"/>
    </row>
    <row r="19" spans="1:3" ht="18" customHeight="1" x14ac:dyDescent="0.25">
      <c r="A19" s="187"/>
      <c r="B19" s="39"/>
      <c r="C19" s="188"/>
    </row>
    <row r="20" spans="1:3" ht="18" customHeight="1" x14ac:dyDescent="0.25">
      <c r="A20" s="187"/>
      <c r="B20" s="39"/>
      <c r="C20" s="188"/>
    </row>
    <row r="21" spans="1:3" ht="18" customHeight="1" x14ac:dyDescent="0.25">
      <c r="A21" s="187"/>
      <c r="B21" s="39"/>
      <c r="C21" s="188"/>
    </row>
    <row r="22" spans="1:3" ht="18" customHeight="1" x14ac:dyDescent="0.25">
      <c r="A22" s="187"/>
      <c r="B22" s="39"/>
      <c r="C22" s="188"/>
    </row>
    <row r="23" spans="1:3" ht="18" customHeight="1" x14ac:dyDescent="0.25">
      <c r="A23" s="187"/>
      <c r="B23" s="39"/>
      <c r="C23" s="188"/>
    </row>
    <row r="24" spans="1:3" ht="18" customHeight="1" x14ac:dyDescent="0.25">
      <c r="A24" s="187"/>
      <c r="B24" s="39"/>
      <c r="C24" s="188"/>
    </row>
    <row r="25" spans="1:3" ht="18" customHeight="1" x14ac:dyDescent="0.25">
      <c r="A25" s="187"/>
      <c r="B25" s="39"/>
      <c r="C25" s="188"/>
    </row>
    <row r="26" spans="1:3" ht="18" customHeight="1" x14ac:dyDescent="0.25">
      <c r="A26" s="187"/>
      <c r="B26" s="39"/>
      <c r="C26" s="188"/>
    </row>
    <row r="27" spans="1:3" ht="18" customHeight="1" x14ac:dyDescent="0.25">
      <c r="A27" s="187"/>
      <c r="B27" s="39"/>
      <c r="C27" s="188"/>
    </row>
    <row r="28" spans="1:3" ht="18" customHeight="1" x14ac:dyDescent="0.25">
      <c r="A28" s="187"/>
      <c r="B28" s="39"/>
      <c r="C28" s="188"/>
    </row>
    <row r="29" spans="1:3" ht="18" customHeight="1" x14ac:dyDescent="0.25">
      <c r="A29" s="183"/>
      <c r="B29" s="189"/>
      <c r="C29" s="182"/>
    </row>
    <row r="30" spans="1:3" x14ac:dyDescent="0.25">
      <c r="A30" s="114"/>
      <c r="B30" s="114"/>
      <c r="C30" s="114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5"/>
  <sheetViews>
    <sheetView showGridLines="0" zoomScaleNormal="100" workbookViewId="0">
      <selection activeCell="A5" sqref="A5:F5"/>
    </sheetView>
  </sheetViews>
  <sheetFormatPr defaultRowHeight="15" x14ac:dyDescent="0.25"/>
  <cols>
    <col min="1" max="1" width="19.5703125" customWidth="1"/>
    <col min="2" max="2" width="19.42578125" customWidth="1"/>
    <col min="3" max="3" width="19.28515625" customWidth="1"/>
    <col min="4" max="4" width="19.5703125" customWidth="1"/>
    <col min="5" max="6" width="19.42578125" customWidth="1"/>
  </cols>
  <sheetData>
    <row r="1" spans="1:6" s="123" customFormat="1" ht="36" customHeight="1" x14ac:dyDescent="0.25">
      <c r="A1" s="120" t="s">
        <v>106</v>
      </c>
      <c r="B1" s="121"/>
      <c r="C1" s="121"/>
      <c r="D1" s="121"/>
      <c r="E1" s="121"/>
      <c r="F1" s="122"/>
    </row>
    <row r="2" spans="1:6" s="15" customFormat="1" x14ac:dyDescent="0.25">
      <c r="A2" s="60" t="s">
        <v>121</v>
      </c>
      <c r="B2" s="124"/>
      <c r="C2" s="124"/>
      <c r="D2" s="124"/>
      <c r="E2" s="124"/>
      <c r="F2" s="125"/>
    </row>
    <row r="3" spans="1:6" s="15" customFormat="1" x14ac:dyDescent="0.25">
      <c r="A3" s="96" t="s">
        <v>122</v>
      </c>
      <c r="B3" s="126"/>
      <c r="C3" s="126"/>
      <c r="D3" s="126"/>
      <c r="E3" s="126"/>
      <c r="F3" s="127"/>
    </row>
    <row r="4" spans="1:6" x14ac:dyDescent="0.25">
      <c r="A4" s="64" t="s">
        <v>123</v>
      </c>
      <c r="B4" s="128"/>
      <c r="C4" s="128"/>
      <c r="D4" s="128"/>
      <c r="E4" s="128"/>
      <c r="F4" s="129"/>
    </row>
    <row r="5" spans="1:6" ht="18" customHeight="1" x14ac:dyDescent="0.25">
      <c r="A5" s="184" t="s">
        <v>47</v>
      </c>
      <c r="B5" s="185" t="s">
        <v>48</v>
      </c>
      <c r="C5" s="185" t="s">
        <v>49</v>
      </c>
      <c r="D5" s="185" t="s">
        <v>50</v>
      </c>
      <c r="E5" s="185" t="s">
        <v>36</v>
      </c>
      <c r="F5" s="186" t="s">
        <v>37</v>
      </c>
    </row>
    <row r="6" spans="1:6" ht="62.25" customHeight="1" x14ac:dyDescent="0.25">
      <c r="A6" s="173" t="s">
        <v>51</v>
      </c>
      <c r="B6" s="40" t="s">
        <v>52</v>
      </c>
      <c r="C6" s="40" t="s">
        <v>53</v>
      </c>
      <c r="D6" s="41">
        <v>25.44</v>
      </c>
      <c r="E6" s="40" t="s">
        <v>54</v>
      </c>
      <c r="F6" s="175" t="s">
        <v>55</v>
      </c>
    </row>
    <row r="7" spans="1:6" ht="62.25" customHeight="1" x14ac:dyDescent="0.25">
      <c r="A7" s="173" t="s">
        <v>56</v>
      </c>
      <c r="B7" s="40" t="s">
        <v>57</v>
      </c>
      <c r="C7" s="43" t="s">
        <v>58</v>
      </c>
      <c r="D7" s="42">
        <v>2.4300000000000002</v>
      </c>
      <c r="E7" s="42">
        <v>4.62</v>
      </c>
      <c r="F7" s="176">
        <v>5.59</v>
      </c>
    </row>
    <row r="8" spans="1:6" ht="33" customHeight="1" x14ac:dyDescent="0.25">
      <c r="A8" s="174" t="s">
        <v>59</v>
      </c>
      <c r="B8" s="130"/>
      <c r="C8" s="130"/>
      <c r="D8" s="131"/>
      <c r="E8" s="131"/>
      <c r="F8" s="177"/>
    </row>
    <row r="9" spans="1:6" ht="33" customHeight="1" x14ac:dyDescent="0.25">
      <c r="A9" s="174" t="s">
        <v>60</v>
      </c>
      <c r="B9" s="130"/>
      <c r="C9" s="130"/>
      <c r="D9" s="131"/>
      <c r="E9" s="131"/>
      <c r="F9" s="177"/>
    </row>
    <row r="10" spans="1:6" ht="33" customHeight="1" x14ac:dyDescent="0.25">
      <c r="A10" s="174" t="s">
        <v>61</v>
      </c>
      <c r="B10" s="130"/>
      <c r="C10" s="130"/>
      <c r="D10" s="131"/>
      <c r="E10" s="131"/>
      <c r="F10" s="177"/>
    </row>
    <row r="11" spans="1:6" ht="33" customHeight="1" x14ac:dyDescent="0.25">
      <c r="A11" s="174" t="s">
        <v>62</v>
      </c>
      <c r="B11" s="130"/>
      <c r="C11" s="130"/>
      <c r="D11" s="131"/>
      <c r="E11" s="131"/>
      <c r="F11" s="177"/>
    </row>
    <row r="12" spans="1:6" ht="33" customHeight="1" x14ac:dyDescent="0.25">
      <c r="A12" s="174" t="s">
        <v>63</v>
      </c>
      <c r="B12" s="130"/>
      <c r="C12" s="130"/>
      <c r="D12" s="131"/>
      <c r="E12" s="131"/>
      <c r="F12" s="177"/>
    </row>
    <row r="13" spans="1:6" ht="33" customHeight="1" x14ac:dyDescent="0.25">
      <c r="A13" s="174" t="s">
        <v>64</v>
      </c>
      <c r="B13" s="130"/>
      <c r="C13" s="130"/>
      <c r="D13" s="131"/>
      <c r="E13" s="131"/>
      <c r="F13" s="177"/>
    </row>
    <row r="14" spans="1:6" ht="33" customHeight="1" x14ac:dyDescent="0.25">
      <c r="A14" s="174" t="s">
        <v>65</v>
      </c>
      <c r="B14" s="130"/>
      <c r="C14" s="130"/>
      <c r="D14" s="131"/>
      <c r="E14" s="131"/>
      <c r="F14" s="177"/>
    </row>
    <row r="15" spans="1:6" ht="33" customHeight="1" x14ac:dyDescent="0.25">
      <c r="A15" s="178" t="s">
        <v>66</v>
      </c>
      <c r="B15" s="179"/>
      <c r="C15" s="179"/>
      <c r="D15" s="180"/>
      <c r="E15" s="180"/>
      <c r="F15" s="181"/>
    </row>
  </sheetData>
  <pageMargins left="0.7" right="0.7" top="0.75" bottom="0.75" header="0.3" footer="0.3"/>
  <pageSetup scale="77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3"/>
  <sheetViews>
    <sheetView showGridLines="0" zoomScaleNormal="100" workbookViewId="0">
      <selection activeCell="F10" sqref="F10"/>
    </sheetView>
  </sheetViews>
  <sheetFormatPr defaultRowHeight="15" x14ac:dyDescent="0.25"/>
  <cols>
    <col min="1" max="1" width="27.42578125" customWidth="1"/>
    <col min="2" max="5" width="14.28515625" customWidth="1"/>
    <col min="6" max="6" width="17.140625" customWidth="1"/>
    <col min="8" max="8" width="10.7109375" customWidth="1"/>
  </cols>
  <sheetData>
    <row r="1" spans="1:6" s="105" customFormat="1" ht="33.75" customHeight="1" x14ac:dyDescent="0.25">
      <c r="A1" s="102" t="s">
        <v>108</v>
      </c>
      <c r="B1" s="103"/>
      <c r="C1" s="103"/>
      <c r="D1" s="103"/>
      <c r="E1" s="103"/>
      <c r="F1" s="104"/>
    </row>
    <row r="2" spans="1:6" ht="18" customHeight="1" x14ac:dyDescent="0.25">
      <c r="A2" s="107" t="s">
        <v>79</v>
      </c>
      <c r="B2" s="77"/>
      <c r="C2" s="77"/>
      <c r="D2" s="77"/>
      <c r="E2" s="77"/>
      <c r="F2" s="78"/>
    </row>
    <row r="3" spans="1:6" ht="54.75" customHeight="1" x14ac:dyDescent="0.25">
      <c r="A3" s="32" t="s">
        <v>73</v>
      </c>
      <c r="B3" s="35" t="s">
        <v>116</v>
      </c>
      <c r="C3" s="35" t="s">
        <v>117</v>
      </c>
      <c r="D3" s="35" t="s">
        <v>119</v>
      </c>
      <c r="E3" s="35" t="s">
        <v>118</v>
      </c>
      <c r="F3" s="108" t="s">
        <v>120</v>
      </c>
    </row>
    <row r="4" spans="1:6" ht="18" customHeight="1" x14ac:dyDescent="0.25">
      <c r="A4" s="27" t="s">
        <v>67</v>
      </c>
      <c r="B4" s="13"/>
      <c r="C4" s="8"/>
      <c r="D4" s="8"/>
      <c r="E4" s="8"/>
      <c r="F4" s="8">
        <f>ROUND(B4*(C4-D4-E4),2)</f>
        <v>0</v>
      </c>
    </row>
    <row r="5" spans="1:6" ht="18" customHeight="1" x14ac:dyDescent="0.25">
      <c r="A5" s="27" t="s">
        <v>68</v>
      </c>
      <c r="B5" s="13"/>
      <c r="C5" s="8"/>
      <c r="D5" s="8"/>
      <c r="E5" s="8"/>
      <c r="F5" s="8">
        <f>ROUND(B5*(C5-D5-E5),2)</f>
        <v>0</v>
      </c>
    </row>
    <row r="6" spans="1:6" ht="18" customHeight="1" x14ac:dyDescent="0.25">
      <c r="A6" s="27" t="s">
        <v>69</v>
      </c>
      <c r="B6" s="13"/>
      <c r="C6" s="8"/>
      <c r="D6" s="8"/>
      <c r="E6" s="8"/>
      <c r="F6" s="8">
        <f>ROUND(B6*(C6-D6-E6),2)</f>
        <v>0</v>
      </c>
    </row>
    <row r="7" spans="1:6" ht="18" customHeight="1" x14ac:dyDescent="0.25">
      <c r="A7" s="27" t="s">
        <v>70</v>
      </c>
      <c r="B7" s="13"/>
      <c r="C7" s="8"/>
      <c r="D7" s="34"/>
      <c r="E7" s="8"/>
      <c r="F7" s="8">
        <f>ROUND(B7*(C7-D7-E7),2)</f>
        <v>0</v>
      </c>
    </row>
    <row r="8" spans="1:6" ht="18" customHeight="1" x14ac:dyDescent="0.25">
      <c r="A8" s="27" t="s">
        <v>71</v>
      </c>
      <c r="B8" s="13">
        <f>SUM(B4:B7)</f>
        <v>0</v>
      </c>
      <c r="C8" s="28"/>
      <c r="D8" s="33"/>
      <c r="E8" s="112" t="s">
        <v>74</v>
      </c>
      <c r="F8" s="8">
        <f>ROUND(SUM(F4:F7),2)</f>
        <v>0</v>
      </c>
    </row>
    <row r="9" spans="1:6" ht="18" customHeight="1" x14ac:dyDescent="0.25">
      <c r="A9" s="27" t="s">
        <v>72</v>
      </c>
      <c r="B9" s="115"/>
      <c r="C9" s="116"/>
      <c r="D9" s="113"/>
      <c r="E9" s="113"/>
      <c r="F9" s="110"/>
    </row>
    <row r="10" spans="1:6" ht="18" customHeight="1" x14ac:dyDescent="0.25">
      <c r="A10" s="118" t="s">
        <v>75</v>
      </c>
      <c r="B10" s="29"/>
      <c r="C10" s="29"/>
      <c r="D10" s="29"/>
      <c r="E10" s="30"/>
      <c r="F10" s="9" t="e">
        <f>ROUND(F8/B9,2)</f>
        <v>#DIV/0!</v>
      </c>
    </row>
    <row r="11" spans="1:6" ht="18" customHeight="1" x14ac:dyDescent="0.25">
      <c r="A11" s="28"/>
      <c r="B11" s="83"/>
      <c r="C11" s="83"/>
      <c r="D11" s="83"/>
      <c r="E11" s="117" t="s">
        <v>76</v>
      </c>
      <c r="F11" s="8"/>
    </row>
    <row r="12" spans="1:6" ht="18" customHeight="1" x14ac:dyDescent="0.25">
      <c r="A12" s="28"/>
      <c r="B12" s="33"/>
      <c r="C12" s="33"/>
      <c r="D12" s="33"/>
      <c r="E12" s="25" t="s">
        <v>77</v>
      </c>
      <c r="F12" s="8"/>
    </row>
    <row r="13" spans="1:6" ht="18" customHeight="1" x14ac:dyDescent="0.25">
      <c r="A13" s="28"/>
      <c r="B13" s="29"/>
      <c r="C13" s="29"/>
      <c r="D13" s="29"/>
      <c r="E13" s="25" t="s">
        <v>78</v>
      </c>
      <c r="F13" s="8"/>
    </row>
  </sheetData>
  <pageMargins left="0.7" right="0.7" top="0.75" bottom="0.75" header="0.3" footer="0.3"/>
  <pageSetup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8"/>
  <sheetViews>
    <sheetView showGridLines="0" zoomScaleNormal="100" workbookViewId="0">
      <selection activeCell="E18" sqref="E18"/>
    </sheetView>
  </sheetViews>
  <sheetFormatPr defaultRowHeight="15" x14ac:dyDescent="0.25"/>
  <cols>
    <col min="1" max="4" width="25.5703125" customWidth="1"/>
    <col min="5" max="5" width="28" style="5" customWidth="1"/>
  </cols>
  <sheetData>
    <row r="1" spans="1:5" s="15" customFormat="1" ht="36.75" customHeight="1" x14ac:dyDescent="0.25">
      <c r="A1" s="76" t="s">
        <v>107</v>
      </c>
      <c r="B1" s="74"/>
      <c r="C1" s="74"/>
      <c r="D1" s="74"/>
      <c r="E1" s="75"/>
    </row>
    <row r="2" spans="1:5" s="31" customFormat="1" x14ac:dyDescent="0.25">
      <c r="A2" s="93" t="s">
        <v>112</v>
      </c>
      <c r="B2" s="93"/>
      <c r="C2" s="93"/>
      <c r="D2" s="93"/>
      <c r="E2" s="62"/>
    </row>
    <row r="3" spans="1:5" s="31" customFormat="1" x14ac:dyDescent="0.25">
      <c r="A3" s="96" t="s">
        <v>115</v>
      </c>
      <c r="B3" s="95"/>
      <c r="C3" s="95"/>
      <c r="D3" s="95"/>
      <c r="E3" s="97"/>
    </row>
    <row r="4" spans="1:5" s="31" customFormat="1" x14ac:dyDescent="0.25">
      <c r="A4" s="96" t="s">
        <v>113</v>
      </c>
      <c r="B4" s="95"/>
      <c r="C4" s="95"/>
      <c r="D4" s="95"/>
      <c r="E4" s="97"/>
    </row>
    <row r="5" spans="1:5" s="31" customFormat="1" x14ac:dyDescent="0.25">
      <c r="A5" s="94" t="s">
        <v>114</v>
      </c>
      <c r="B5" s="94"/>
      <c r="C5" s="94"/>
      <c r="D5" s="94"/>
      <c r="E5" s="65"/>
    </row>
    <row r="6" spans="1:5" ht="18" customHeight="1" x14ac:dyDescent="0.25">
      <c r="A6" s="99" t="s">
        <v>89</v>
      </c>
      <c r="B6" s="46"/>
      <c r="C6" s="46"/>
      <c r="D6" s="46"/>
      <c r="E6" s="12"/>
    </row>
    <row r="7" spans="1:5" x14ac:dyDescent="0.25">
      <c r="A7" s="2" t="s">
        <v>80</v>
      </c>
      <c r="B7" s="2" t="s">
        <v>81</v>
      </c>
      <c r="C7" s="2" t="s">
        <v>82</v>
      </c>
      <c r="D7" s="2" t="s">
        <v>83</v>
      </c>
      <c r="E7" s="4" t="s">
        <v>84</v>
      </c>
    </row>
    <row r="8" spans="1:5" ht="18" customHeight="1" x14ac:dyDescent="0.25">
      <c r="A8" s="6" t="s">
        <v>85</v>
      </c>
      <c r="B8" s="14"/>
      <c r="C8" s="8"/>
      <c r="D8" s="8" t="str">
        <f>IF(B8="","",C8/B8)</f>
        <v/>
      </c>
      <c r="E8" s="8" t="str">
        <f>IF(B8="","",ROUND(MIN($E$6,B8)*D8,2))</f>
        <v/>
      </c>
    </row>
    <row r="9" spans="1:5" ht="18" customHeight="1" x14ac:dyDescent="0.25">
      <c r="A9" s="6" t="s">
        <v>86</v>
      </c>
      <c r="B9" s="14"/>
      <c r="C9" s="8"/>
      <c r="D9" s="8" t="str">
        <f>IF(B9="","",C9/B9)</f>
        <v/>
      </c>
      <c r="E9" s="8" t="str">
        <f>IF(B9="","",ROUND(MIN($E$6,B9)*D9,2))</f>
        <v/>
      </c>
    </row>
    <row r="10" spans="1:5" ht="18" customHeight="1" x14ac:dyDescent="0.25">
      <c r="A10" s="6" t="s">
        <v>87</v>
      </c>
      <c r="B10" s="14"/>
      <c r="C10" s="8"/>
      <c r="D10" s="8" t="str">
        <f>IF(B10="","",C10/B10)</f>
        <v/>
      </c>
      <c r="E10" s="8" t="str">
        <f>IF(B10="","",ROUND(MIN($E$6,B10)*D10,2))</f>
        <v/>
      </c>
    </row>
    <row r="11" spans="1:5" ht="18" customHeight="1" x14ac:dyDescent="0.25">
      <c r="A11" s="6" t="s">
        <v>88</v>
      </c>
      <c r="B11" s="79"/>
      <c r="C11" s="34"/>
      <c r="D11" s="8" t="str">
        <f>IF(B11="","",C11/B11)</f>
        <v/>
      </c>
      <c r="E11" s="8" t="str">
        <f>IF(B11="","",ROUND(MIN($E$6,B11)*D11,2))</f>
        <v/>
      </c>
    </row>
    <row r="12" spans="1:5" ht="18" customHeight="1" x14ac:dyDescent="0.25">
      <c r="A12" s="81"/>
      <c r="B12" s="80"/>
      <c r="C12" s="80"/>
      <c r="D12" s="82" t="s">
        <v>90</v>
      </c>
      <c r="E12" s="8">
        <f>ROUND(SUM(E8:E11),2)</f>
        <v>0</v>
      </c>
    </row>
    <row r="13" spans="1:5" ht="18" customHeight="1" x14ac:dyDescent="0.25">
      <c r="A13" s="98" t="s">
        <v>91</v>
      </c>
      <c r="B13" s="29"/>
      <c r="C13" s="29"/>
      <c r="D13" s="30"/>
      <c r="E13" s="3" t="s">
        <v>92</v>
      </c>
    </row>
    <row r="14" spans="1:5" ht="18" customHeight="1" x14ac:dyDescent="0.25">
      <c r="A14" s="87"/>
      <c r="B14" s="92"/>
      <c r="C14" s="92"/>
      <c r="D14" s="91"/>
      <c r="E14" s="8"/>
    </row>
    <row r="15" spans="1:5" ht="18" customHeight="1" x14ac:dyDescent="0.25">
      <c r="A15" s="87"/>
      <c r="B15" s="92"/>
      <c r="C15" s="92"/>
      <c r="D15" s="91"/>
      <c r="E15" s="8"/>
    </row>
    <row r="16" spans="1:5" ht="18" customHeight="1" x14ac:dyDescent="0.25">
      <c r="A16" s="87" t="s">
        <v>95</v>
      </c>
      <c r="B16" s="92"/>
      <c r="C16" s="92"/>
      <c r="D16" s="91"/>
      <c r="E16" s="8"/>
    </row>
    <row r="17" spans="1:5" ht="18" customHeight="1" x14ac:dyDescent="0.25">
      <c r="A17" s="28"/>
      <c r="B17" s="83"/>
      <c r="C17" s="83"/>
      <c r="D17" s="25" t="s">
        <v>93</v>
      </c>
      <c r="E17" s="8">
        <f>ROUND(SUM(E14:E16),2)</f>
        <v>0</v>
      </c>
    </row>
    <row r="18" spans="1:5" ht="18" customHeight="1" x14ac:dyDescent="0.25">
      <c r="A18" s="28"/>
      <c r="B18" s="29"/>
      <c r="C18" s="29"/>
      <c r="D18" s="30" t="s">
        <v>94</v>
      </c>
      <c r="E18" s="8">
        <f>ROUND(E12+E17,2)</f>
        <v>0</v>
      </c>
    </row>
  </sheetData>
  <pageMargins left="0.7" right="0.7" top="0.75" bottom="0.75" header="0.3" footer="0.3"/>
  <pageSetup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Attachment III</vt:lpstr>
      <vt:lpstr>Backup Line 1 Form - TCR &amp; CRC</vt:lpstr>
      <vt:lpstr>Backup Line 1 Form - ACR</vt:lpstr>
      <vt:lpstr>SSSG Comparison</vt:lpstr>
      <vt:lpstr>Special Benefits Form</vt:lpstr>
      <vt:lpstr>Medicare Loading Form</vt:lpstr>
      <vt:lpstr>Brochure Printing Cost Form</vt:lpstr>
      <vt:lpstr>year</vt:lpstr>
    </vt:vector>
  </TitlesOfParts>
  <Company>Office of Personnel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Attachments iii and iii Reconciliation Tables</dc:title>
  <dc:creator>Kurtz, Hayley R.</dc:creator>
  <cp:lastModifiedBy>Schoch, Jaimee</cp:lastModifiedBy>
  <cp:lastPrinted>2019-04-18T19:05:58Z</cp:lastPrinted>
  <dcterms:created xsi:type="dcterms:W3CDTF">2016-12-22T14:07:32Z</dcterms:created>
  <dcterms:modified xsi:type="dcterms:W3CDTF">2020-04-06T16:57:39Z</dcterms:modified>
</cp:coreProperties>
</file>