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3613"/>
  <workbookPr/>
  <bookViews>
    <workbookView xWindow="31360" yWindow="1180" windowWidth="25600" windowHeight="16060" tabRatio="909" activeTab="0"/>
  </bookViews>
  <sheets>
    <sheet name="Attachment I (Small Carrier)" sheetId="1" r:id="rId1"/>
    <sheet name="Attachment II" sheetId="2" r:id="rId2"/>
    <sheet name="Backup Line 1 - TCR &amp; CRC" sheetId="4" r:id="rId3"/>
    <sheet name="Backup Line 1 - ACR" sheetId="5" r:id="rId4"/>
    <sheet name="Special Benefits Form" sheetId="6" r:id="rId5"/>
    <sheet name="Medicare Loading Form" sheetId="7" r:id="rId6"/>
    <sheet name="Potential SSSGs Form" sheetId="8" r:id="rId7"/>
  </sheets>
  <externalReferences>
    <externalReference r:id="rId10"/>
  </externalReferences>
  <definedNames>
    <definedName name="Data">'[1]data'!$A$3:$PW$3</definedName>
    <definedName name="ID">'[1]Controls'!$B$1</definedName>
    <definedName name="_xlnm.Print_Area" localSheetId="0">'Attachment I (Small Carrier)'!$A$1:$K$38</definedName>
    <definedName name="_xlnm.Print_Area" localSheetId="1">'Attachment II'!$A$1:$J$42</definedName>
    <definedName name="year">'Attachment II'!$B$8</definedName>
    <definedName name="year1">'Attachment I (Small Carrier)'!$B$8</definedName>
  </definedNames>
  <calcPr calcId="140001"/>
  <extLst/>
</workbook>
</file>

<file path=xl/sharedStrings.xml><?xml version="1.0" encoding="utf-8"?>
<sst xmlns="http://schemas.openxmlformats.org/spreadsheetml/2006/main" count="195" uniqueCount="131">
  <si>
    <t>(Use BIWEEKLY Net-To-Carrier Rates)</t>
  </si>
  <si>
    <t>CARRIER NAME</t>
  </si>
  <si>
    <t>STATE</t>
  </si>
  <si>
    <t>CODE</t>
  </si>
  <si>
    <t>TCR (Traditional Community Rating)</t>
  </si>
  <si>
    <t>CRC (Community Rating By Class)</t>
  </si>
  <si>
    <t>ACR (Adjusted Community Rating)</t>
  </si>
  <si>
    <t>SELF</t>
  </si>
  <si>
    <t>FAMILY</t>
  </si>
  <si>
    <t>Line A:</t>
  </si>
  <si>
    <t>Line B:</t>
  </si>
  <si>
    <t>Line C:</t>
  </si>
  <si>
    <t>Rate reduction necessary to generate a contingency reserve payment approximately equal to the excess.</t>
  </si>
  <si>
    <t>Line D:</t>
  </si>
  <si>
    <t>Line E:</t>
  </si>
  <si>
    <t>2. Special Benefit Loadings</t>
  </si>
  <si>
    <t>(a)</t>
  </si>
  <si>
    <t>(b)</t>
  </si>
  <si>
    <t>3. FEHB Rates Plus Special Benefit Loadings</t>
  </si>
  <si>
    <t>4. Standard Loadings</t>
  </si>
  <si>
    <t>(a) Extension of Coverage Loading [.004 x (3)]</t>
  </si>
  <si>
    <t>(b) Medicare Loading</t>
  </si>
  <si>
    <t>4c. Subtotal [(3) + (4a) + (4b)]</t>
  </si>
  <si>
    <t>4d. Estimated Premium Underpayment Percentage</t>
  </si>
  <si>
    <t>4e. Premium Underpayment Loading [(4c) x (4d)]</t>
  </si>
  <si>
    <t>5b. Discount</t>
  </si>
  <si>
    <t>(i) SSSG Discount (for TCR plans only)</t>
  </si>
  <si>
    <t>(ii) Other Discount</t>
  </si>
  <si>
    <t xml:space="preserve">Enter the results on line 1 of Attachment III.  If neither of these Forms is appropriate, create/modify a form and place it here. </t>
  </si>
  <si>
    <t>Beginning Capitation Rates</t>
  </si>
  <si>
    <t>Age/Sex Factor</t>
  </si>
  <si>
    <t>Percentage of Self Contracts</t>
  </si>
  <si>
    <t>Percentage of Self + 1 Contracts</t>
  </si>
  <si>
    <t>Percentage of Family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</si>
  <si>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</si>
  <si>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</si>
  <si>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</si>
  <si>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</si>
  <si>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</si>
  <si>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</si>
  <si>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</si>
  <si>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</si>
  <si>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</si>
  <si>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</si>
  <si>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</si>
  <si>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</si>
  <si>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</si>
  <si>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Administration (&amp; Profit)</t>
  </si>
  <si>
    <t>Total Expected Claims + Admin + Profit</t>
  </si>
  <si>
    <t>Members</t>
  </si>
  <si>
    <t>Per Member Rates</t>
  </si>
  <si>
    <t>Benefit</t>
  </si>
  <si>
    <t>Cost/Member</t>
  </si>
  <si>
    <t>Self Rates</t>
  </si>
  <si>
    <t>Ex. $10/$20/$45 Rx Benefit</t>
  </si>
  <si>
    <t>$45.93 PMPM</t>
  </si>
  <si>
    <t>$48.34 (Rates are Self Rates times Family Ratio of 1.9)</t>
  </si>
  <si>
    <t>$58.51 (Rates are Self Rates times Family Ratio of 2.3)</t>
  </si>
  <si>
    <t>Ex. $20 Urgent Care</t>
  </si>
  <si>
    <t>$4.39 PMPM</t>
  </si>
  <si>
    <t>(c)</t>
  </si>
  <si>
    <t>(d)</t>
  </si>
  <si>
    <t>(e)</t>
  </si>
  <si>
    <t>(f)</t>
  </si>
  <si>
    <t>(g)</t>
  </si>
  <si>
    <t>(h)</t>
  </si>
  <si>
    <t xml:space="preserve">Medicare Coverage </t>
  </si>
  <si>
    <t>(A)</t>
  </si>
  <si>
    <t>(B)</t>
  </si>
  <si>
    <t>(C)</t>
  </si>
  <si>
    <t>(D)</t>
  </si>
  <si>
    <t>Plan Cost</t>
  </si>
  <si>
    <t>Count</t>
  </si>
  <si>
    <t>Cost Of Benefits</t>
  </si>
  <si>
    <t>FEHB Premium</t>
  </si>
  <si>
    <t>A*(B-C-D)</t>
  </si>
  <si>
    <t xml:space="preserve">Part A Only </t>
  </si>
  <si>
    <t>Part B Only</t>
  </si>
  <si>
    <t>Parts A &amp; B</t>
  </si>
  <si>
    <t>No Coverage</t>
  </si>
  <si>
    <t xml:space="preserve">Total </t>
  </si>
  <si>
    <t>(E)</t>
  </si>
  <si>
    <t>Total FEHB Members (F)</t>
  </si>
  <si>
    <t>Cost Per Member (E / F)</t>
  </si>
  <si>
    <t>Self Loading</t>
  </si>
  <si>
    <t>Self+1 Loading</t>
  </si>
  <si>
    <t>Family Loading</t>
  </si>
  <si>
    <t>NAME</t>
  </si>
  <si>
    <t>1.</t>
  </si>
  <si>
    <t>2.</t>
  </si>
  <si>
    <t>3.</t>
  </si>
  <si>
    <t>4.</t>
  </si>
  <si>
    <t>5.</t>
  </si>
  <si>
    <t>6.</t>
  </si>
  <si>
    <t>7.</t>
  </si>
  <si>
    <t>8.</t>
  </si>
  <si>
    <t>9.</t>
  </si>
  <si>
    <t>10.</t>
  </si>
  <si>
    <t>ENROLLMENT</t>
  </si>
  <si>
    <r>
      <t>AS OF</t>
    </r>
    <r>
      <rPr>
        <b/>
        <sz val="9"/>
        <color theme="1"/>
        <rFont val="Calibri"/>
        <family val="2"/>
        <scheme val="minor"/>
      </rPr>
      <t xml:space="preserve"> </t>
    </r>
    <r>
      <rPr>
        <sz val="9"/>
        <color theme="1"/>
        <rFont val="Calibri"/>
        <family val="2"/>
        <scheme val="minor"/>
      </rPr>
      <t>(MM/DD/YYYY)</t>
    </r>
  </si>
  <si>
    <t>This page is for carriers that are state-mandated to TCR.</t>
  </si>
  <si>
    <t>Resulting Capitation Rate</t>
  </si>
  <si>
    <t>Enter the Special Benefit Loadings (if appropriate) under Line 2 of Attachment II.  If you are submitting an Excel file, please keep the formulas in the spreadsheet.</t>
  </si>
  <si>
    <r>
      <rPr>
        <b/>
        <sz val="11"/>
        <color theme="1"/>
        <rFont val="Calibri"/>
        <family val="2"/>
        <scheme val="minor"/>
      </rPr>
      <t>Note</t>
    </r>
    <r>
      <rPr>
        <sz val="11"/>
        <color theme="1"/>
        <rFont val="Calibri"/>
        <family val="2"/>
        <scheme val="minor"/>
      </rPr>
      <t>: Include any necessary backup calculations here to support these loadings.</t>
    </r>
  </si>
  <si>
    <t>Enter any Medicare Loading (if appropriate) on line 4b of Attachment II.</t>
  </si>
  <si>
    <t>or:</t>
  </si>
  <si>
    <t>Alternative Backup Medicare Loading Form</t>
  </si>
  <si>
    <t>YEAR</t>
  </si>
  <si>
    <t>(Line A + Line B)</t>
  </si>
  <si>
    <t>SELF + 1</t>
  </si>
  <si>
    <r>
      <t xml:space="preserve">OPTION </t>
    </r>
    <r>
      <rPr>
        <b/>
        <sz val="9"/>
        <color theme="1"/>
        <rFont val="Calibri"/>
        <family val="2"/>
        <scheme val="minor"/>
      </rPr>
      <t>(High/Standard/HDHP/CDHP/Basic/Value)</t>
    </r>
  </si>
  <si>
    <t xml:space="preserve">Amount of excess contingency reserve:  </t>
  </si>
  <si>
    <t>Attachment IIA - Backup Line 1 Form - TCR &amp; CRC</t>
  </si>
  <si>
    <t>Attachment IIA - Backup Line 1 Form - ACR</t>
  </si>
  <si>
    <t>Attachment IIA - Special Benefits Loading Form</t>
  </si>
  <si>
    <t>Attachment IIA - Medicare Loading Form</t>
  </si>
  <si>
    <t>Attachment IIA - Potential SSSGs Form</t>
  </si>
  <si>
    <t>Self</t>
  </si>
  <si>
    <t>Self+1</t>
  </si>
  <si>
    <t>Family</t>
  </si>
  <si>
    <t>ESTIMATED</t>
  </si>
  <si>
    <t>% increase in Enrollee Contribution</t>
  </si>
  <si>
    <t>*OPM does not know what the government contribution will be until all rates are finalized.</t>
  </si>
  <si>
    <t xml:space="preserve">This table is provided to give plans an ideas of what their enrollee contribution wil be under </t>
  </si>
  <si>
    <t>different assumptions of the government contribution.</t>
  </si>
  <si>
    <t>This chart shows the Government Contribution for non-postal employees and annuitants.</t>
  </si>
  <si>
    <t>Money from CMS</t>
  </si>
  <si>
    <t>If applicable, OPM will work with you to complete the section below to reduce the proposed rates in order to draw down the contingency reserve.</t>
  </si>
  <si>
    <t xml:space="preserve">This table is provided to give plans an ideas of what their enrollee contribution will be under </t>
  </si>
  <si>
    <t xml:space="preserve">(a)  </t>
  </si>
  <si>
    <t>If you choose to submit potential SSSGs in the proposal, fill out the form below.  You must also keep a list on file of all potential SSSGs ranked by the group’s most recent TCR enrollment (but no later than March 31 of the current year). SSSGs will be chosen from the list on file in the event that the potential SSSGs listed below no longer qualify to be SSSGs at the time of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</si>
</sst>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 #,##0.00_);_(* \(#,##0.00\);_(* &quot;-&quot;??_);_(@_)"/>
    <numFmt numFmtId="166" formatCode="&quot;$&quot;#,##0.00"/>
    <numFmt numFmtId="167" formatCode="&quot;$&quot;#,##0"/>
    <numFmt numFmtId="168" formatCode="_(* #,##0_);_(* \(#,##0\);_(* &quot;-&quot;??_);_(@_)"/>
  </numFmts>
  <fonts count="1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s>
  <borders count="41">
    <border>
      <left/>
      <right/>
      <top/>
      <bottom/>
      <diagonal/>
    </border>
    <border>
      <left style="thin"/>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medium"/>
      <top style="medium"/>
      <bottom/>
    </border>
    <border>
      <left style="medium"/>
      <right style="thin"/>
      <top/>
      <bottom/>
    </border>
    <border>
      <left/>
      <right style="medium"/>
      <top/>
      <bottom/>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medium"/>
      <right/>
      <top/>
      <bottom/>
    </border>
    <border>
      <left style="medium"/>
      <right/>
      <top/>
      <bottom style="medium"/>
    </border>
    <border>
      <left/>
      <right style="thin"/>
      <top style="medium"/>
      <bottom/>
    </border>
    <border>
      <left style="thin"/>
      <right style="medium"/>
      <top style="medium"/>
      <bottom/>
    </border>
    <border>
      <left style="thin"/>
      <right style="medium"/>
      <top/>
      <bottom/>
    </border>
    <border>
      <left style="thin"/>
      <right style="medium"/>
      <top/>
      <bottom style="mediu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cellStyleXfs>
  <cellXfs count="266">
    <xf numFmtId="0" fontId="0" fillId="0" borderId="0" xfId="0"/>
    <xf numFmtId="0" fontId="0" fillId="0" borderId="1" xfId="0" applyBorder="1"/>
    <xf numFmtId="0" fontId="0"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9" fontId="0" fillId="0" borderId="0" xfId="0" applyNumberFormat="1" applyAlignment="1">
      <alignment/>
    </xf>
    <xf numFmtId="14" fontId="0" fillId="0" borderId="1" xfId="0" applyNumberFormat="1" applyBorder="1" applyAlignment="1">
      <alignment horizontal="center" vertical="center"/>
    </xf>
    <xf numFmtId="0" fontId="2" fillId="2" borderId="4" xfId="0" applyFont="1" applyFill="1" applyBorder="1" applyAlignment="1">
      <alignment horizontal="center" vertical="center"/>
    </xf>
    <xf numFmtId="0" fontId="0" fillId="0" borderId="1" xfId="0" applyBorder="1"/>
    <xf numFmtId="0" fontId="0" fillId="0" borderId="0" xfId="0" applyProtection="1">
      <protection locked="0"/>
    </xf>
    <xf numFmtId="0" fontId="2" fillId="0" borderId="1" xfId="0" applyFont="1" applyBorder="1" applyAlignment="1" applyProtection="1">
      <alignment vertical="center"/>
      <protection locked="0"/>
    </xf>
    <xf numFmtId="0" fontId="2" fillId="2" borderId="1" xfId="0" applyFont="1" applyFill="1" applyBorder="1" applyAlignment="1" applyProtection="1">
      <alignment horizontal="center" vertical="center"/>
      <protection/>
    </xf>
    <xf numFmtId="0" fontId="0" fillId="0" borderId="1" xfId="0" applyNumberFormat="1" applyBorder="1" applyAlignment="1" applyProtection="1">
      <alignment horizontal="center" vertical="center"/>
      <protection locked="0"/>
    </xf>
    <xf numFmtId="0" fontId="0" fillId="3" borderId="0" xfId="0" applyFill="1" applyBorder="1" applyProtection="1">
      <protection locked="0"/>
    </xf>
    <xf numFmtId="49" fontId="2" fillId="3" borderId="0" xfId="0" applyNumberFormat="1" applyFont="1" applyFill="1" applyBorder="1" applyAlignment="1" applyProtection="1">
      <alignment vertical="center"/>
      <protection locked="0"/>
    </xf>
    <xf numFmtId="0" fontId="0" fillId="0" borderId="1" xfId="0" applyNumberFormat="1" applyBorder="1" applyAlignment="1" applyProtection="1">
      <alignment horizontal="center" vertical="center"/>
      <protection/>
    </xf>
    <xf numFmtId="1" fontId="0" fillId="0" borderId="1" xfId="0" applyNumberFormat="1" applyFont="1" applyBorder="1" applyAlignment="1">
      <alignment horizontal="right" vertical="center"/>
    </xf>
    <xf numFmtId="166" fontId="0" fillId="0" borderId="1" xfId="0" applyNumberFormat="1" applyFont="1" applyBorder="1" applyAlignment="1">
      <alignment horizontal="right" vertical="center"/>
    </xf>
    <xf numFmtId="0" fontId="11" fillId="0" borderId="0" xfId="0" applyFont="1" applyAlignment="1" applyProtection="1">
      <alignment vertical="center"/>
      <protection/>
    </xf>
    <xf numFmtId="0" fontId="0" fillId="0" borderId="5" xfId="0" applyFont="1" applyBorder="1" applyAlignment="1">
      <alignment vertical="center"/>
    </xf>
    <xf numFmtId="0" fontId="11" fillId="0" borderId="6" xfId="0" applyFont="1" applyBorder="1" applyAlignment="1">
      <alignment vertical="center"/>
    </xf>
    <xf numFmtId="0" fontId="0" fillId="0" borderId="7" xfId="0" applyFont="1" applyBorder="1" applyAlignment="1">
      <alignment vertical="center"/>
    </xf>
    <xf numFmtId="0" fontId="11" fillId="0" borderId="8" xfId="0" applyFont="1" applyBorder="1" applyAlignment="1" applyProtection="1">
      <alignment horizontal="right" vertical="center"/>
      <protection/>
    </xf>
    <xf numFmtId="166" fontId="11" fillId="0" borderId="9" xfId="0" applyNumberFormat="1" applyFont="1" applyBorder="1" applyAlignment="1" applyProtection="1">
      <alignment vertical="center"/>
      <protection/>
    </xf>
    <xf numFmtId="166" fontId="11" fillId="0" borderId="2" xfId="0" applyNumberFormat="1" applyFont="1" applyBorder="1" applyAlignment="1" applyProtection="1">
      <alignment vertical="center"/>
      <protection/>
    </xf>
    <xf numFmtId="166" fontId="11" fillId="0" borderId="10" xfId="0" applyNumberFormat="1" applyFont="1" applyBorder="1" applyAlignment="1" applyProtection="1">
      <alignment vertical="center"/>
      <protection/>
    </xf>
    <xf numFmtId="0" fontId="11" fillId="0" borderId="11" xfId="0" applyFont="1" applyBorder="1" applyAlignment="1" applyProtection="1">
      <alignment horizontal="right" vertical="center"/>
      <protection/>
    </xf>
    <xf numFmtId="166" fontId="11" fillId="4" borderId="9" xfId="0" applyNumberFormat="1" applyFont="1" applyFill="1" applyBorder="1" applyAlignment="1" applyProtection="1">
      <alignment vertical="center"/>
      <protection/>
    </xf>
    <xf numFmtId="166" fontId="11" fillId="4" borderId="2" xfId="0" applyNumberFormat="1" applyFont="1" applyFill="1" applyBorder="1" applyAlignment="1" applyProtection="1">
      <alignment vertical="center"/>
      <protection/>
    </xf>
    <xf numFmtId="166" fontId="11" fillId="4" borderId="10" xfId="0" applyNumberFormat="1" applyFont="1" applyFill="1" applyBorder="1" applyAlignment="1" applyProtection="1">
      <alignment vertical="center"/>
      <protection/>
    </xf>
    <xf numFmtId="0" fontId="11" fillId="0" borderId="12" xfId="0" applyFont="1" applyBorder="1" applyAlignment="1" applyProtection="1">
      <alignment horizontal="right" vertical="center"/>
      <protection/>
    </xf>
    <xf numFmtId="166" fontId="11" fillId="0" borderId="13" xfId="0" applyNumberFormat="1" applyFont="1" applyBorder="1" applyAlignment="1" applyProtection="1">
      <alignment vertical="center"/>
      <protection/>
    </xf>
    <xf numFmtId="166" fontId="11" fillId="0" borderId="14" xfId="0" applyNumberFormat="1" applyFont="1" applyBorder="1" applyAlignment="1" applyProtection="1">
      <alignment vertical="center"/>
      <protection/>
    </xf>
    <xf numFmtId="166" fontId="11" fillId="0" borderId="15" xfId="0" applyNumberFormat="1" applyFont="1" applyBorder="1" applyAlignment="1" applyProtection="1">
      <alignment vertical="center"/>
      <protection/>
    </xf>
    <xf numFmtId="0" fontId="11" fillId="0" borderId="0" xfId="0" applyFont="1" applyAlignment="1">
      <alignment vertical="center"/>
    </xf>
    <xf numFmtId="0" fontId="12" fillId="0" borderId="0" xfId="0" applyFont="1" applyAlignment="1" applyProtection="1">
      <alignmen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1" fillId="0" borderId="20" xfId="0" applyFont="1" applyBorder="1" applyAlignment="1">
      <alignment vertical="center"/>
    </xf>
    <xf numFmtId="0" fontId="0" fillId="0" borderId="21" xfId="0" applyFont="1" applyBorder="1" applyAlignment="1">
      <alignment vertical="center"/>
    </xf>
    <xf numFmtId="2" fontId="11" fillId="4" borderId="0" xfId="0" applyNumberFormat="1" applyFont="1" applyFill="1" applyAlignment="1" applyProtection="1">
      <alignment vertical="center"/>
      <protection/>
    </xf>
    <xf numFmtId="166" fontId="11" fillId="0" borderId="22" xfId="0" applyNumberFormat="1" applyFont="1" applyBorder="1" applyAlignment="1" applyProtection="1">
      <alignment vertical="center"/>
      <protection/>
    </xf>
    <xf numFmtId="166" fontId="11" fillId="0" borderId="23" xfId="0" applyNumberFormat="1" applyFont="1" applyBorder="1" applyAlignment="1" applyProtection="1">
      <alignment vertical="center"/>
      <protection/>
    </xf>
    <xf numFmtId="0" fontId="11" fillId="4" borderId="0" xfId="0" applyFont="1" applyFill="1" applyAlignment="1" applyProtection="1">
      <alignment vertical="center"/>
      <protection/>
    </xf>
    <xf numFmtId="0" fontId="0" fillId="0" borderId="0" xfId="0" applyFont="1" applyAlignment="1" applyProtection="1">
      <alignment vertical="center"/>
      <protection/>
    </xf>
    <xf numFmtId="0" fontId="11" fillId="0" borderId="16" xfId="0" applyFont="1" applyBorder="1" applyAlignment="1">
      <alignment vertical="center"/>
    </xf>
    <xf numFmtId="0" fontId="11" fillId="0" borderId="17" xfId="0" applyFont="1" applyBorder="1" applyAlignment="1">
      <alignment vertical="center"/>
    </xf>
    <xf numFmtId="10" fontId="11" fillId="5" borderId="22" xfId="15" applyNumberFormat="1" applyFont="1" applyFill="1" applyBorder="1" applyAlignment="1" applyProtection="1">
      <alignment vertical="center"/>
      <protection/>
    </xf>
    <xf numFmtId="10" fontId="11" fillId="5" borderId="23" xfId="15" applyNumberFormat="1" applyFont="1" applyFill="1" applyBorder="1" applyAlignment="1" applyProtection="1">
      <alignment vertical="center"/>
      <protection/>
    </xf>
    <xf numFmtId="10" fontId="11" fillId="5" borderId="10" xfId="15" applyNumberFormat="1" applyFont="1" applyFill="1" applyBorder="1" applyAlignment="1" applyProtection="1">
      <alignment vertical="center"/>
      <protection/>
    </xf>
    <xf numFmtId="10" fontId="11" fillId="5" borderId="9" xfId="15" applyNumberFormat="1" applyFont="1" applyFill="1" applyBorder="1" applyAlignment="1" applyProtection="1">
      <alignment vertical="center"/>
      <protection/>
    </xf>
    <xf numFmtId="10" fontId="11" fillId="5" borderId="2" xfId="15" applyNumberFormat="1" applyFont="1" applyFill="1" applyBorder="1" applyAlignment="1" applyProtection="1">
      <alignment vertical="center"/>
      <protection/>
    </xf>
    <xf numFmtId="10" fontId="11" fillId="5" borderId="13" xfId="15" applyNumberFormat="1" applyFont="1" applyFill="1" applyBorder="1" applyAlignment="1" applyProtection="1">
      <alignment vertical="center"/>
      <protection/>
    </xf>
    <xf numFmtId="10" fontId="11" fillId="5" borderId="14" xfId="15" applyNumberFormat="1" applyFont="1" applyFill="1" applyBorder="1" applyAlignment="1" applyProtection="1">
      <alignment vertical="center"/>
      <protection/>
    </xf>
    <xf numFmtId="10" fontId="11" fillId="5" borderId="15" xfId="15" applyNumberFormat="1" applyFont="1" applyFill="1" applyBorder="1" applyAlignment="1" applyProtection="1">
      <alignment vertical="center"/>
      <protection/>
    </xf>
    <xf numFmtId="0" fontId="0" fillId="0" borderId="0" xfId="0" applyAlignment="1" applyProtection="1">
      <alignment vertical="center"/>
      <protection locked="0"/>
    </xf>
    <xf numFmtId="0" fontId="11" fillId="0" borderId="24"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11" fillId="0" borderId="16" xfId="0" applyFont="1" applyBorder="1" applyAlignment="1" applyProtection="1">
      <alignment horizontal="right" vertical="center"/>
      <protection/>
    </xf>
    <xf numFmtId="0" fontId="0" fillId="0" borderId="22" xfId="0" applyFont="1" applyBorder="1" applyAlignment="1">
      <alignment vertical="center"/>
    </xf>
    <xf numFmtId="0" fontId="11" fillId="0" borderId="26" xfId="0" applyFont="1" applyBorder="1" applyAlignment="1">
      <alignment vertical="center"/>
    </xf>
    <xf numFmtId="0" fontId="0" fillId="0" borderId="27" xfId="0" applyFont="1" applyBorder="1" applyAlignment="1">
      <alignment vertical="center"/>
    </xf>
    <xf numFmtId="166" fontId="11" fillId="0" borderId="27" xfId="0" applyNumberFormat="1" applyFont="1" applyBorder="1" applyAlignment="1" applyProtection="1">
      <alignment vertical="center"/>
      <protection/>
    </xf>
    <xf numFmtId="166" fontId="11" fillId="4" borderId="28" xfId="0" applyNumberFormat="1" applyFont="1" applyFill="1" applyBorder="1" applyAlignment="1" applyProtection="1">
      <alignment vertical="center"/>
      <protection/>
    </xf>
    <xf numFmtId="166" fontId="11" fillId="0" borderId="28" xfId="0" applyNumberFormat="1" applyFont="1" applyBorder="1" applyAlignment="1" applyProtection="1">
      <alignment vertical="center"/>
      <protection/>
    </xf>
    <xf numFmtId="166" fontId="11" fillId="0" borderId="29" xfId="0" applyNumberFormat="1" applyFont="1" applyBorder="1" applyAlignment="1" applyProtection="1">
      <alignment vertical="center"/>
      <protection/>
    </xf>
    <xf numFmtId="166" fontId="11" fillId="3" borderId="9" xfId="0" applyNumberFormat="1" applyFont="1" applyFill="1" applyBorder="1" applyAlignment="1" applyProtection="1">
      <alignment vertical="center"/>
      <protection/>
    </xf>
    <xf numFmtId="166" fontId="11" fillId="3" borderId="2" xfId="0" applyNumberFormat="1" applyFont="1" applyFill="1" applyBorder="1" applyAlignment="1" applyProtection="1">
      <alignment vertical="center"/>
      <protection/>
    </xf>
    <xf numFmtId="166" fontId="11" fillId="3" borderId="10" xfId="0" applyNumberFormat="1" applyFont="1" applyFill="1" applyBorder="1" applyAlignment="1" applyProtection="1">
      <alignment vertical="center"/>
      <protection/>
    </xf>
    <xf numFmtId="166" fontId="0" fillId="0" borderId="1" xfId="0" applyNumberFormat="1" applyBorder="1" applyAlignment="1" applyProtection="1">
      <alignment horizontal="right" vertical="center"/>
      <protection/>
    </xf>
    <xf numFmtId="0" fontId="2" fillId="2" borderId="1" xfId="0" applyFont="1" applyFill="1" applyBorder="1" applyAlignment="1" applyProtection="1">
      <alignment horizontal="left" vertical="center" wrapText="1"/>
      <protection/>
    </xf>
    <xf numFmtId="0" fontId="2" fillId="2" borderId="30" xfId="0" applyFont="1" applyFill="1" applyBorder="1" applyAlignment="1" applyProtection="1">
      <alignment horizontal="left" vertical="top" wrapText="1"/>
      <protection/>
    </xf>
    <xf numFmtId="0" fontId="2" fillId="2" borderId="31" xfId="0" applyFont="1" applyFill="1" applyBorder="1" applyAlignment="1" applyProtection="1">
      <alignment horizontal="left" vertical="top" wrapText="1"/>
      <protection/>
    </xf>
    <xf numFmtId="0" fontId="2" fillId="2" borderId="32" xfId="0" applyFont="1" applyFill="1" applyBorder="1" applyAlignment="1" applyProtection="1">
      <alignment horizontal="left" vertical="top" wrapText="1"/>
      <protection/>
    </xf>
    <xf numFmtId="0" fontId="2" fillId="2" borderId="33" xfId="0" applyFont="1" applyFill="1" applyBorder="1" applyAlignment="1" applyProtection="1">
      <alignment horizontal="left" vertical="top" wrapText="1"/>
      <protection/>
    </xf>
    <xf numFmtId="0" fontId="2" fillId="2" borderId="0"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2" fillId="2" borderId="34" xfId="0" applyFont="1" applyFill="1" applyBorder="1" applyAlignment="1" applyProtection="1">
      <alignment horizontal="right" vertical="center"/>
      <protection/>
    </xf>
    <xf numFmtId="0" fontId="2" fillId="2" borderId="35" xfId="0" applyFont="1" applyFill="1" applyBorder="1" applyAlignment="1" applyProtection="1">
      <alignment horizontal="right" vertical="center"/>
      <protection/>
    </xf>
    <xf numFmtId="0" fontId="2" fillId="2" borderId="36" xfId="0" applyFont="1" applyFill="1" applyBorder="1" applyAlignment="1" applyProtection="1">
      <alignment horizontal="right" vertical="center"/>
      <protection/>
    </xf>
    <xf numFmtId="166" fontId="0" fillId="0" borderId="37" xfId="0" applyNumberFormat="1" applyBorder="1" applyAlignment="1" applyProtection="1">
      <alignment horizontal="right" vertical="center"/>
      <protection locked="0"/>
    </xf>
    <xf numFmtId="166" fontId="0" fillId="0" borderId="1" xfId="0" applyNumberFormat="1" applyBorder="1" applyAlignment="1" applyProtection="1">
      <alignment horizontal="right" vertical="center"/>
      <protection locked="0"/>
    </xf>
    <xf numFmtId="0" fontId="2" fillId="2" borderId="30" xfId="0" applyFont="1" applyFill="1" applyBorder="1" applyAlignment="1" applyProtection="1">
      <alignment horizontal="left" vertical="top"/>
      <protection/>
    </xf>
    <xf numFmtId="0" fontId="2" fillId="2" borderId="31" xfId="0" applyFont="1" applyFill="1" applyBorder="1" applyAlignment="1" applyProtection="1">
      <alignment horizontal="left" vertical="top"/>
      <protection/>
    </xf>
    <xf numFmtId="0" fontId="2" fillId="2" borderId="32" xfId="0" applyFont="1" applyFill="1" applyBorder="1" applyAlignment="1" applyProtection="1">
      <alignment horizontal="left" vertical="top"/>
      <protection/>
    </xf>
    <xf numFmtId="0" fontId="2" fillId="2" borderId="33"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2" fillId="2" borderId="3" xfId="0" applyFont="1" applyFill="1" applyBorder="1" applyAlignment="1" applyProtection="1">
      <alignment horizontal="left" vertical="top"/>
      <protection/>
    </xf>
    <xf numFmtId="0" fontId="3" fillId="2" borderId="33"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3" fillId="2" borderId="3" xfId="0" applyFont="1" applyFill="1" applyBorder="1" applyAlignment="1" applyProtection="1">
      <alignment horizontal="left" vertical="top" wrapText="1"/>
      <protection/>
    </xf>
    <xf numFmtId="166" fontId="0" fillId="0" borderId="37" xfId="0" applyNumberFormat="1" applyBorder="1" applyAlignment="1" applyProtection="1">
      <alignment horizontal="right" vertical="center"/>
      <protection/>
    </xf>
    <xf numFmtId="0" fontId="7" fillId="2" borderId="30" xfId="0" applyFont="1" applyFill="1" applyBorder="1" applyAlignment="1" applyProtection="1">
      <alignment horizontal="center" vertical="center"/>
      <protection/>
    </xf>
    <xf numFmtId="0" fontId="7" fillId="2" borderId="31" xfId="0" applyFont="1" applyFill="1" applyBorder="1" applyAlignment="1" applyProtection="1">
      <alignment horizontal="center" vertical="center"/>
      <protection/>
    </xf>
    <xf numFmtId="0" fontId="7" fillId="2" borderId="32" xfId="0" applyFont="1" applyFill="1" applyBorder="1" applyAlignment="1" applyProtection="1">
      <alignment horizontal="center" vertical="center"/>
      <protection/>
    </xf>
    <xf numFmtId="0" fontId="7" fillId="2" borderId="33"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0" fillId="3" borderId="33"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3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6" xfId="0" applyFont="1" applyFill="1" applyBorder="1" applyAlignment="1" applyProtection="1">
      <alignment horizontal="center" vertical="center" wrapText="1"/>
      <protection locked="0"/>
    </xf>
    <xf numFmtId="49" fontId="2" fillId="2" borderId="30" xfId="0" applyNumberFormat="1" applyFont="1" applyFill="1" applyBorder="1" applyAlignment="1" applyProtection="1">
      <alignment horizontal="center" vertical="center"/>
      <protection/>
    </xf>
    <xf numFmtId="49" fontId="2" fillId="2" borderId="31" xfId="0" applyNumberFormat="1" applyFont="1" applyFill="1" applyBorder="1" applyAlignment="1" applyProtection="1">
      <alignment horizontal="center" vertical="center"/>
      <protection/>
    </xf>
    <xf numFmtId="49" fontId="2" fillId="2" borderId="32" xfId="0" applyNumberFormat="1" applyFont="1" applyFill="1" applyBorder="1" applyAlignment="1" applyProtection="1">
      <alignment horizontal="center" vertical="center"/>
      <protection/>
    </xf>
    <xf numFmtId="49" fontId="2" fillId="2" borderId="34" xfId="0" applyNumberFormat="1" applyFont="1" applyFill="1" applyBorder="1" applyAlignment="1" applyProtection="1">
      <alignment horizontal="center" vertical="center"/>
      <protection/>
    </xf>
    <xf numFmtId="49" fontId="2" fillId="2" borderId="35" xfId="0" applyNumberFormat="1" applyFont="1" applyFill="1" applyBorder="1" applyAlignment="1" applyProtection="1">
      <alignment horizontal="center" vertical="center"/>
      <protection/>
    </xf>
    <xf numFmtId="49" fontId="2" fillId="2" borderId="36" xfId="0" applyNumberFormat="1" applyFont="1" applyFill="1" applyBorder="1" applyAlignment="1" applyProtection="1">
      <alignment horizontal="center" vertical="center"/>
      <protection/>
    </xf>
    <xf numFmtId="0" fontId="0" fillId="2" borderId="1" xfId="0" applyFont="1" applyFill="1" applyBorder="1" applyAlignment="1" applyProtection="1">
      <alignment horizontal="right" vertical="center"/>
      <protection/>
    </xf>
    <xf numFmtId="0" fontId="8" fillId="2" borderId="34" xfId="0" applyFont="1" applyFill="1" applyBorder="1" applyAlignment="1" applyProtection="1">
      <alignment horizontal="center" vertical="center"/>
      <protection/>
    </xf>
    <xf numFmtId="0" fontId="8" fillId="2" borderId="35" xfId="0" applyFont="1" applyFill="1" applyBorder="1" applyAlignment="1" applyProtection="1">
      <alignment horizontal="center" vertical="center"/>
      <protection/>
    </xf>
    <xf numFmtId="0" fontId="8" fillId="2" borderId="36" xfId="0" applyFont="1" applyFill="1" applyBorder="1" applyAlignment="1" applyProtection="1">
      <alignment horizontal="center" vertical="center"/>
      <protection/>
    </xf>
    <xf numFmtId="49" fontId="0" fillId="0" borderId="30"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34" xfId="0" applyNumberFormat="1" applyBorder="1" applyAlignment="1" applyProtection="1">
      <alignment horizontal="center" vertical="center" wrapText="1"/>
      <protection locked="0"/>
    </xf>
    <xf numFmtId="49" fontId="0" fillId="0" borderId="36" xfId="0" applyNumberFormat="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protection/>
    </xf>
    <xf numFmtId="49" fontId="0" fillId="0" borderId="1" xfId="0" applyNumberFormat="1" applyBorder="1" applyAlignment="1" applyProtection="1">
      <alignment horizontal="center" vertical="center"/>
      <protection locked="0"/>
    </xf>
    <xf numFmtId="0" fontId="2" fillId="2" borderId="1" xfId="0" applyFont="1" applyFill="1" applyBorder="1" applyAlignment="1" applyProtection="1">
      <alignment horizontal="left" vertical="center"/>
      <protection/>
    </xf>
    <xf numFmtId="0" fontId="0" fillId="2" borderId="1" xfId="0" applyFont="1" applyFill="1" applyBorder="1" applyAlignment="1" applyProtection="1">
      <alignment horizontal="center" vertical="center"/>
      <protection/>
    </xf>
    <xf numFmtId="167" fontId="0" fillId="0" borderId="30" xfId="0" applyNumberFormat="1" applyBorder="1" applyAlignment="1" applyProtection="1">
      <alignment horizontal="right" vertical="center"/>
      <protection locked="0"/>
    </xf>
    <xf numFmtId="167" fontId="0" fillId="0" borderId="31" xfId="0" applyNumberFormat="1" applyBorder="1" applyAlignment="1" applyProtection="1">
      <alignment horizontal="right" vertical="center"/>
      <protection locked="0"/>
    </xf>
    <xf numFmtId="167" fontId="0" fillId="0" borderId="32" xfId="0" applyNumberFormat="1" applyBorder="1" applyAlignment="1" applyProtection="1">
      <alignment horizontal="right" vertical="center"/>
      <protection locked="0"/>
    </xf>
    <xf numFmtId="167" fontId="0" fillId="0" borderId="34" xfId="0" applyNumberFormat="1" applyBorder="1" applyAlignment="1" applyProtection="1">
      <alignment horizontal="right" vertical="center"/>
      <protection locked="0"/>
    </xf>
    <xf numFmtId="167" fontId="0" fillId="0" borderId="35" xfId="0" applyNumberFormat="1" applyBorder="1" applyAlignment="1" applyProtection="1">
      <alignment horizontal="right" vertical="center"/>
      <protection locked="0"/>
    </xf>
    <xf numFmtId="167" fontId="0" fillId="0" borderId="36" xfId="0" applyNumberFormat="1" applyBorder="1" applyAlignment="1" applyProtection="1">
      <alignment horizontal="right" vertical="center"/>
      <protection locked="0"/>
    </xf>
    <xf numFmtId="0" fontId="2" fillId="2" borderId="30" xfId="0" applyFont="1" applyFill="1" applyBorder="1" applyAlignment="1" applyProtection="1">
      <alignment horizontal="right" vertical="center"/>
      <protection/>
    </xf>
    <xf numFmtId="0" fontId="2" fillId="2" borderId="31" xfId="0" applyFont="1" applyFill="1" applyBorder="1" applyAlignment="1" applyProtection="1">
      <alignment horizontal="right" vertical="center"/>
      <protection/>
    </xf>
    <xf numFmtId="0" fontId="2" fillId="2" borderId="32" xfId="0" applyFont="1" applyFill="1" applyBorder="1" applyAlignment="1" applyProtection="1">
      <alignment horizontal="right" vertical="center"/>
      <protection/>
    </xf>
    <xf numFmtId="10" fontId="0" fillId="0" borderId="1" xfId="15" applyNumberFormat="1" applyFont="1" applyBorder="1" applyAlignment="1" applyProtection="1">
      <alignment horizontal="right" vertical="center"/>
      <protection locked="0"/>
    </xf>
    <xf numFmtId="0" fontId="2" fillId="2" borderId="30" xfId="0" applyFont="1" applyFill="1" applyBorder="1" applyAlignment="1" applyProtection="1">
      <alignment horizontal="left" vertical="center" wrapText="1"/>
      <protection/>
    </xf>
    <xf numFmtId="0" fontId="2" fillId="2" borderId="31" xfId="0" applyFont="1" applyFill="1" applyBorder="1" applyAlignment="1" applyProtection="1">
      <alignment horizontal="left" vertical="center" wrapText="1"/>
      <protection/>
    </xf>
    <xf numFmtId="0" fontId="2" fillId="2" borderId="32" xfId="0" applyFont="1" applyFill="1" applyBorder="1" applyAlignment="1" applyProtection="1">
      <alignment horizontal="left" vertical="center" wrapText="1"/>
      <protection/>
    </xf>
    <xf numFmtId="0" fontId="2" fillId="2" borderId="34" xfId="0" applyFont="1" applyFill="1" applyBorder="1" applyAlignment="1" applyProtection="1">
      <alignment horizontal="left" vertical="center" wrapText="1"/>
      <protection/>
    </xf>
    <xf numFmtId="0" fontId="2" fillId="2" borderId="35" xfId="0" applyFont="1" applyFill="1" applyBorder="1" applyAlignment="1" applyProtection="1">
      <alignment horizontal="left" vertical="center" wrapText="1"/>
      <protection/>
    </xf>
    <xf numFmtId="0" fontId="2" fillId="2" borderId="36"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protection/>
    </xf>
    <xf numFmtId="0" fontId="2" fillId="2" borderId="3" xfId="0" applyFont="1" applyFill="1" applyBorder="1" applyAlignment="1" applyProtection="1">
      <alignment horizontal="left" vertical="center"/>
      <protection/>
    </xf>
    <xf numFmtId="0" fontId="2" fillId="2" borderId="35" xfId="0" applyFont="1" applyFill="1" applyBorder="1" applyAlignment="1" applyProtection="1">
      <alignment horizontal="left" vertical="center"/>
      <protection/>
    </xf>
    <xf numFmtId="0" fontId="2" fillId="2" borderId="36" xfId="0" applyFont="1" applyFill="1" applyBorder="1" applyAlignment="1" applyProtection="1">
      <alignment horizontal="left" vertical="center"/>
      <protection/>
    </xf>
    <xf numFmtId="0" fontId="2" fillId="2" borderId="4" xfId="0" applyFont="1" applyFill="1" applyBorder="1" applyAlignment="1" applyProtection="1">
      <alignment horizontal="left" vertical="center"/>
      <protection/>
    </xf>
    <xf numFmtId="0" fontId="2" fillId="2" borderId="30" xfId="0" applyFont="1" applyFill="1" applyBorder="1" applyAlignment="1" applyProtection="1">
      <alignment horizontal="left" vertical="center"/>
      <protection/>
    </xf>
    <xf numFmtId="0" fontId="2" fillId="2" borderId="31" xfId="0" applyFont="1" applyFill="1" applyBorder="1" applyAlignment="1" applyProtection="1">
      <alignment horizontal="left" vertical="center"/>
      <protection/>
    </xf>
    <xf numFmtId="0" fontId="2" fillId="2" borderId="32" xfId="0" applyFont="1" applyFill="1" applyBorder="1" applyAlignment="1" applyProtection="1">
      <alignment horizontal="left" vertical="center"/>
      <protection/>
    </xf>
    <xf numFmtId="0" fontId="2" fillId="2" borderId="34" xfId="0" applyFont="1" applyFill="1" applyBorder="1" applyAlignment="1" applyProtection="1">
      <alignment horizontal="left" vertical="center"/>
      <protection/>
    </xf>
    <xf numFmtId="0" fontId="2" fillId="2" borderId="38" xfId="0" applyFont="1" applyFill="1" applyBorder="1" applyAlignment="1" applyProtection="1">
      <alignment horizontal="right" vertical="center"/>
      <protection/>
    </xf>
    <xf numFmtId="0" fontId="2" fillId="2" borderId="4" xfId="0" applyFont="1" applyFill="1" applyBorder="1" applyAlignment="1" applyProtection="1">
      <alignment horizontal="right" vertical="center"/>
      <protection/>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166" fontId="0" fillId="0" borderId="38" xfId="0" applyNumberFormat="1" applyBorder="1" applyAlignment="1" applyProtection="1">
      <alignment horizontal="right" vertical="center"/>
      <protection locked="0"/>
    </xf>
    <xf numFmtId="166" fontId="0" fillId="0" borderId="4" xfId="0" applyNumberFormat="1" applyBorder="1" applyAlignment="1" applyProtection="1">
      <alignment horizontal="right" vertical="center"/>
      <protection locked="0"/>
    </xf>
    <xf numFmtId="0" fontId="2" fillId="2" borderId="38" xfId="0" applyFont="1" applyFill="1" applyBorder="1" applyAlignment="1" applyProtection="1">
      <alignment horizontal="left" vertical="center"/>
      <protection/>
    </xf>
    <xf numFmtId="49" fontId="0" fillId="0" borderId="38"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protection/>
    </xf>
    <xf numFmtId="0" fontId="2" fillId="2" borderId="30" xfId="0" applyFont="1" applyFill="1" applyBorder="1" applyAlignment="1" applyProtection="1">
      <alignment horizontal="center" vertical="center"/>
      <protection/>
    </xf>
    <xf numFmtId="0" fontId="2" fillId="2" borderId="31" xfId="0" applyFont="1" applyFill="1" applyBorder="1" applyAlignment="1" applyProtection="1">
      <alignment horizontal="center" vertical="center"/>
      <protection/>
    </xf>
    <xf numFmtId="0" fontId="2" fillId="2" borderId="32" xfId="0" applyFont="1" applyFill="1" applyBorder="1" applyAlignment="1" applyProtection="1">
      <alignment horizontal="center" vertical="center"/>
      <protection/>
    </xf>
    <xf numFmtId="0" fontId="2" fillId="2" borderId="34" xfId="0" applyFont="1" applyFill="1" applyBorder="1" applyAlignment="1" applyProtection="1">
      <alignment horizontal="center" vertical="center"/>
      <protection/>
    </xf>
    <xf numFmtId="0" fontId="2" fillId="2" borderId="35" xfId="0" applyFont="1" applyFill="1" applyBorder="1" applyAlignment="1" applyProtection="1">
      <alignment horizontal="center" vertical="center"/>
      <protection/>
    </xf>
    <xf numFmtId="0" fontId="2" fillId="2" borderId="36" xfId="0" applyFont="1" applyFill="1" applyBorder="1" applyAlignment="1" applyProtection="1">
      <alignment horizontal="center" vertical="center"/>
      <protection/>
    </xf>
    <xf numFmtId="0" fontId="2" fillId="3" borderId="1" xfId="0" applyFont="1" applyFill="1" applyBorder="1" applyAlignment="1" applyProtection="1">
      <alignment horizontal="left" vertical="center"/>
      <protection/>
    </xf>
    <xf numFmtId="0" fontId="2" fillId="2" borderId="33" xfId="0" applyFont="1" applyFill="1" applyBorder="1" applyAlignment="1" applyProtection="1">
      <alignment horizontal="center" vertical="center"/>
      <protection/>
    </xf>
    <xf numFmtId="0" fontId="2" fillId="2" borderId="1" xfId="0" applyFont="1" applyFill="1" applyBorder="1" applyAlignment="1">
      <alignment horizontal="left" vertical="center"/>
    </xf>
    <xf numFmtId="166" fontId="0" fillId="0" borderId="1" xfId="0" applyNumberFormat="1" applyBorder="1" applyAlignment="1">
      <alignment horizontal="right" vertical="center"/>
    </xf>
    <xf numFmtId="0" fontId="0" fillId="0" borderId="1" xfId="0" applyNumberFormat="1" applyBorder="1" applyAlignment="1">
      <alignment horizontal="right" vertical="center"/>
    </xf>
    <xf numFmtId="10" fontId="0" fillId="0" borderId="1" xfId="0" applyNumberFormat="1" applyBorder="1" applyAlignment="1">
      <alignment horizontal="right" vertical="center"/>
    </xf>
    <xf numFmtId="0" fontId="9" fillId="2" borderId="1"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49" fontId="2" fillId="2" borderId="1" xfId="0" applyNumberFormat="1" applyFont="1" applyFill="1" applyBorder="1" applyAlignment="1">
      <alignment horizontal="left"/>
    </xf>
    <xf numFmtId="166" fontId="0" fillId="0" borderId="1" xfId="0" applyNumberFormat="1" applyBorder="1" applyAlignment="1">
      <alignment horizontal="right"/>
    </xf>
    <xf numFmtId="0" fontId="0" fillId="0" borderId="1" xfId="0" applyNumberFormat="1" applyBorder="1" applyAlignment="1">
      <alignment horizontal="right"/>
    </xf>
    <xf numFmtId="10" fontId="0" fillId="0" borderId="1" xfId="15" applyNumberFormat="1" applyFont="1" applyBorder="1" applyAlignment="1">
      <alignment horizontal="right"/>
    </xf>
    <xf numFmtId="49" fontId="2" fillId="2" borderId="39" xfId="0" applyNumberFormat="1" applyFont="1" applyFill="1" applyBorder="1" applyAlignment="1">
      <alignment horizontal="left"/>
    </xf>
    <xf numFmtId="49" fontId="2" fillId="2" borderId="40" xfId="0" applyNumberFormat="1" applyFont="1" applyFill="1" applyBorder="1" applyAlignment="1">
      <alignment horizontal="left"/>
    </xf>
    <xf numFmtId="49" fontId="2" fillId="2" borderId="37" xfId="0" applyNumberFormat="1" applyFont="1" applyFill="1" applyBorder="1" applyAlignment="1">
      <alignment horizontal="left"/>
    </xf>
    <xf numFmtId="168" fontId="0" fillId="0" borderId="39" xfId="18" applyNumberFormat="1" applyFont="1" applyBorder="1" applyAlignment="1">
      <alignment horizontal="right"/>
    </xf>
    <xf numFmtId="168" fontId="0" fillId="0" borderId="40" xfId="18" applyNumberFormat="1" applyFont="1" applyBorder="1" applyAlignment="1">
      <alignment horizontal="right"/>
    </xf>
    <xf numFmtId="168" fontId="0" fillId="0" borderId="37" xfId="18" applyNumberFormat="1" applyFont="1" applyBorder="1" applyAlignment="1">
      <alignment horizontal="right"/>
    </xf>
    <xf numFmtId="166" fontId="0" fillId="0" borderId="39" xfId="0" applyNumberFormat="1" applyBorder="1" applyAlignment="1">
      <alignment horizontal="right"/>
    </xf>
    <xf numFmtId="166" fontId="0" fillId="0" borderId="40" xfId="0" applyNumberFormat="1" applyBorder="1" applyAlignment="1">
      <alignment horizontal="right"/>
    </xf>
    <xf numFmtId="166" fontId="0" fillId="0" borderId="37" xfId="0" applyNumberFormat="1" applyBorder="1" applyAlignment="1">
      <alignment horizontal="right"/>
    </xf>
    <xf numFmtId="10" fontId="0" fillId="0" borderId="39" xfId="15" applyNumberFormat="1" applyFont="1" applyBorder="1" applyAlignment="1">
      <alignment horizontal="right"/>
    </xf>
    <xf numFmtId="10" fontId="0" fillId="0" borderId="40" xfId="15" applyNumberFormat="1" applyFont="1" applyBorder="1" applyAlignment="1">
      <alignment horizontal="right"/>
    </xf>
    <xf numFmtId="10" fontId="0" fillId="0" borderId="37" xfId="15" applyNumberFormat="1" applyFont="1" applyBorder="1"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6" fontId="0" fillId="0" borderId="1" xfId="0" applyNumberFormat="1" applyBorder="1" applyAlignment="1">
      <alignment horizontal="right" vertical="center" wrapText="1"/>
    </xf>
    <xf numFmtId="164" fontId="5" fillId="0" borderId="1" xfId="0" applyNumberFormat="1" applyFont="1" applyBorder="1" applyAlignment="1">
      <alignment horizontal="center" vertical="center"/>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0" fillId="0" borderId="30"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32" xfId="0" applyNumberFormat="1" applyBorder="1" applyAlignment="1">
      <alignment horizontal="left" vertical="center" wrapText="1"/>
    </xf>
    <xf numFmtId="49" fontId="0" fillId="0" borderId="34" xfId="0" applyNumberFormat="1" applyBorder="1" applyAlignment="1">
      <alignment horizontal="left" vertical="center" wrapText="1"/>
    </xf>
    <xf numFmtId="49" fontId="0" fillId="0" borderId="35" xfId="0" applyNumberFormat="1" applyBorder="1" applyAlignment="1">
      <alignment horizontal="left" vertical="center" wrapText="1"/>
    </xf>
    <xf numFmtId="49" fontId="0" fillId="0" borderId="36" xfId="0" applyNumberFormat="1" applyBorder="1" applyAlignment="1">
      <alignment horizontal="left" vertical="center" wrapText="1"/>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2" fillId="2" borderId="37" xfId="0" applyFont="1" applyFill="1" applyBorder="1" applyAlignment="1">
      <alignment horizontal="left"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2" borderId="1" xfId="0" applyFont="1" applyFill="1" applyBorder="1" applyAlignment="1">
      <alignment horizontal="right"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2" borderId="1" xfId="0" applyFont="1" applyFill="1" applyBorder="1" applyAlignment="1">
      <alignment horizontal="left" vertical="center"/>
    </xf>
    <xf numFmtId="0" fontId="0" fillId="2" borderId="39" xfId="0" applyFont="1" applyFill="1" applyBorder="1" applyAlignment="1">
      <alignment horizontal="right" vertical="center"/>
    </xf>
    <xf numFmtId="0" fontId="0" fillId="2" borderId="40" xfId="0" applyFont="1" applyFill="1" applyBorder="1" applyAlignment="1">
      <alignment horizontal="right" vertical="center"/>
    </xf>
    <xf numFmtId="0" fontId="0" fillId="2" borderId="37" xfId="0" applyFont="1" applyFill="1" applyBorder="1" applyAlignment="1">
      <alignment horizontal="right" vertical="center"/>
    </xf>
    <xf numFmtId="0" fontId="0" fillId="2" borderId="1"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 fontId="0" fillId="0" borderId="1" xfId="0" applyNumberFormat="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2" fillId="2" borderId="4" xfId="0" applyFont="1" applyFill="1" applyBorder="1" applyAlignment="1">
      <alignment horizontal="center" vertical="center"/>
    </xf>
    <xf numFmtId="49" fontId="0" fillId="0" borderId="1" xfId="0" applyNumberForma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CWPPA\ACTUARY\HEALTH\Community%20Rating\2017\zzz%20-%202016%20Forms\FOR%20PLANS%20Small%20HMO%20Form%20v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ntrols"/>
      <sheetName val="data"/>
      <sheetName val="Current CR Payment1"/>
      <sheetName val="CR Payment Adjustment1"/>
      <sheetName val="Current CR Payment2"/>
      <sheetName val="CR Payment Adjustment2"/>
      <sheetName val="Current CR Payment3"/>
      <sheetName val="CR Payment Adjustment3"/>
    </sheetNames>
    <sheetDataSet>
      <sheetData sheetId="0" refreshError="1"/>
      <sheetData sheetId="1">
        <row r="1">
          <cell r="B1">
            <v>1</v>
          </cell>
        </row>
      </sheetData>
      <sheetData sheetId="2">
        <row r="3">
          <cell r="A3">
            <v>1</v>
          </cell>
          <cell r="B3">
            <v>2016</v>
          </cell>
          <cell r="C3" t="str">
            <v>Aetna HealthFund</v>
          </cell>
          <cell r="D3">
            <v>224</v>
          </cell>
          <cell r="E3" t="str">
            <v>N61</v>
          </cell>
          <cell r="F3">
            <v>0</v>
          </cell>
          <cell r="G3" t="str">
            <v>HDHP</v>
          </cell>
          <cell r="H3" t="str">
            <v>CDHP</v>
          </cell>
          <cell r="I3">
            <v>0</v>
          </cell>
          <cell r="J3">
            <v>22</v>
          </cell>
          <cell r="K3" t="str">
            <v>N6</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t="str">
            <v>C</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4</v>
          </cell>
          <cell r="CQ3">
            <v>1</v>
          </cell>
          <cell r="CR3">
            <v>0</v>
          </cell>
          <cell r="CS3" t="str">
            <v>L</v>
          </cell>
          <cell r="CT3" t="str">
            <v>L</v>
          </cell>
          <cell r="CU3">
            <v>0</v>
          </cell>
          <cell r="CV3">
            <v>0</v>
          </cell>
          <cell r="CW3">
            <v>0</v>
          </cell>
          <cell r="CX3">
            <v>0</v>
          </cell>
          <cell r="CY3">
            <v>0</v>
          </cell>
          <cell r="CZ3">
            <v>7.35</v>
          </cell>
          <cell r="DA3">
            <v>16.21</v>
          </cell>
          <cell r="DB3">
            <v>0</v>
          </cell>
          <cell r="DC3">
            <v>0</v>
          </cell>
          <cell r="DD3">
            <v>0</v>
          </cell>
          <cell r="DE3">
            <v>0</v>
          </cell>
          <cell r="DF3">
            <v>0</v>
          </cell>
          <cell r="DG3">
            <v>0</v>
          </cell>
          <cell r="DH3">
            <v>0</v>
          </cell>
          <cell r="DI3">
            <v>1</v>
          </cell>
          <cell r="DJ3">
            <v>2016</v>
          </cell>
          <cell r="DK3" t="str">
            <v>Aetna HealthFund</v>
          </cell>
          <cell r="DL3" t="str">
            <v>HDHP</v>
          </cell>
          <cell r="DM3" t="str">
            <v>CDHP</v>
          </cell>
          <cell r="DN3">
            <v>0</v>
          </cell>
          <cell r="DO3">
            <v>22</v>
          </cell>
          <cell r="DP3" t="str">
            <v>N6</v>
          </cell>
          <cell r="DQ3">
            <v>0</v>
          </cell>
          <cell r="DR3">
            <v>0</v>
          </cell>
          <cell r="DS3">
            <v>0</v>
          </cell>
          <cell r="DT3">
            <v>0</v>
          </cell>
          <cell r="DU3">
            <v>0</v>
          </cell>
          <cell r="DV3">
            <v>0</v>
          </cell>
          <cell r="DW3">
            <v>230.91</v>
          </cell>
          <cell r="DX3">
            <v>509.36</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v>0</v>
          </cell>
          <cell r="FK3">
            <v>0</v>
          </cell>
          <cell r="FL3">
            <v>0</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210.05</v>
          </cell>
          <cell r="GC3">
            <v>529.74</v>
          </cell>
          <cell r="GD3">
            <v>0</v>
          </cell>
          <cell r="GE3">
            <v>0</v>
          </cell>
          <cell r="GF3">
            <v>0</v>
          </cell>
          <cell r="GG3">
            <v>0</v>
          </cell>
          <cell r="GH3">
            <v>0</v>
          </cell>
          <cell r="GI3">
            <v>0</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0</v>
          </cell>
          <cell r="GY3">
            <v>0</v>
          </cell>
          <cell r="GZ3">
            <v>0</v>
          </cell>
          <cell r="HA3">
            <v>0</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0</v>
          </cell>
          <cell r="HS3">
            <v>0</v>
          </cell>
          <cell r="HT3">
            <v>0</v>
          </cell>
          <cell r="HU3">
            <v>0</v>
          </cell>
          <cell r="HV3">
            <v>0</v>
          </cell>
          <cell r="HW3">
            <v>0</v>
          </cell>
          <cell r="HX3">
            <v>0</v>
          </cell>
          <cell r="HY3">
            <v>0</v>
          </cell>
          <cell r="HZ3">
            <v>0</v>
          </cell>
          <cell r="IA3">
            <v>0</v>
          </cell>
          <cell r="IB3">
            <v>0</v>
          </cell>
          <cell r="IC3">
            <v>0</v>
          </cell>
          <cell r="ID3">
            <v>0</v>
          </cell>
          <cell r="IE3">
            <v>0</v>
          </cell>
          <cell r="IF3">
            <v>0</v>
          </cell>
          <cell r="IG3">
            <v>0</v>
          </cell>
          <cell r="IH3">
            <v>0</v>
          </cell>
          <cell r="II3">
            <v>0</v>
          </cell>
          <cell r="IJ3">
            <v>0</v>
          </cell>
          <cell r="IK3">
            <v>0</v>
          </cell>
          <cell r="IL3">
            <v>0</v>
          </cell>
          <cell r="IM3">
            <v>0</v>
          </cell>
          <cell r="IN3">
            <v>0</v>
          </cell>
          <cell r="IO3">
            <v>0</v>
          </cell>
          <cell r="IP3">
            <v>0</v>
          </cell>
          <cell r="IQ3">
            <v>0</v>
          </cell>
          <cell r="IR3">
            <v>0</v>
          </cell>
          <cell r="IS3">
            <v>0</v>
          </cell>
          <cell r="IT3">
            <v>0</v>
          </cell>
          <cell r="IU3">
            <v>0</v>
          </cell>
          <cell r="IV3">
            <v>0</v>
          </cell>
          <cell r="IW3">
            <v>0</v>
          </cell>
          <cell r="IX3">
            <v>0</v>
          </cell>
          <cell r="IY3">
            <v>0</v>
          </cell>
          <cell r="IZ3">
            <v>0</v>
          </cell>
          <cell r="JA3">
            <v>0</v>
          </cell>
          <cell r="JB3">
            <v>0</v>
          </cell>
          <cell r="JC3">
            <v>0</v>
          </cell>
          <cell r="JD3">
            <v>0</v>
          </cell>
          <cell r="JE3">
            <v>0</v>
          </cell>
          <cell r="JF3">
            <v>0</v>
          </cell>
          <cell r="JG3">
            <v>0</v>
          </cell>
          <cell r="JH3">
            <v>0</v>
          </cell>
          <cell r="JI3">
            <v>0</v>
          </cell>
          <cell r="JJ3">
            <v>0</v>
          </cell>
          <cell r="JK3">
            <v>0</v>
          </cell>
          <cell r="JL3">
            <v>0</v>
          </cell>
          <cell r="JM3">
            <v>0</v>
          </cell>
          <cell r="JN3">
            <v>0</v>
          </cell>
          <cell r="JO3">
            <v>0</v>
          </cell>
          <cell r="JP3">
            <v>0</v>
          </cell>
          <cell r="JQ3">
            <v>0</v>
          </cell>
          <cell r="JR3">
            <v>0</v>
          </cell>
          <cell r="JS3">
            <v>0</v>
          </cell>
          <cell r="JT3">
            <v>0</v>
          </cell>
          <cell r="JU3">
            <v>0</v>
          </cell>
          <cell r="JV3">
            <v>0</v>
          </cell>
          <cell r="JW3">
            <v>0</v>
          </cell>
          <cell r="JX3">
            <v>0</v>
          </cell>
          <cell r="JY3">
            <v>0</v>
          </cell>
          <cell r="JZ3">
            <v>0</v>
          </cell>
          <cell r="KA3">
            <v>0</v>
          </cell>
          <cell r="KB3">
            <v>0</v>
          </cell>
          <cell r="KC3">
            <v>0</v>
          </cell>
          <cell r="KD3">
            <v>0</v>
          </cell>
          <cell r="KE3">
            <v>0</v>
          </cell>
          <cell r="KF3">
            <v>0</v>
          </cell>
          <cell r="KG3">
            <v>0</v>
          </cell>
          <cell r="KH3">
            <v>0</v>
          </cell>
          <cell r="KI3">
            <v>0</v>
          </cell>
          <cell r="KJ3">
            <v>0</v>
          </cell>
          <cell r="KK3">
            <v>0</v>
          </cell>
          <cell r="KL3">
            <v>0</v>
          </cell>
          <cell r="KM3">
            <v>0</v>
          </cell>
          <cell r="KN3">
            <v>0</v>
          </cell>
          <cell r="KO3">
            <v>1</v>
          </cell>
          <cell r="KP3">
            <v>2016</v>
          </cell>
          <cell r="KQ3" t="str">
            <v>Aetna HealthFund</v>
          </cell>
          <cell r="KR3" t="str">
            <v>HDHP</v>
          </cell>
          <cell r="KS3" t="str">
            <v>CDHP</v>
          </cell>
          <cell r="KT3">
            <v>0</v>
          </cell>
          <cell r="KU3">
            <v>22</v>
          </cell>
          <cell r="KV3" t="str">
            <v>N6</v>
          </cell>
          <cell r="KW3">
            <v>0</v>
          </cell>
          <cell r="KX3">
            <v>224</v>
          </cell>
          <cell r="KY3" t="str">
            <v>N61</v>
          </cell>
          <cell r="KZ3">
            <v>0</v>
          </cell>
          <cell r="LA3">
            <v>0</v>
          </cell>
          <cell r="LB3">
            <v>0</v>
          </cell>
          <cell r="LC3">
            <v>0</v>
          </cell>
          <cell r="LD3">
            <v>0</v>
          </cell>
          <cell r="LE3">
            <v>0</v>
          </cell>
          <cell r="LF3">
            <v>0</v>
          </cell>
          <cell r="LG3">
            <v>10495861</v>
          </cell>
          <cell r="LH3">
            <v>0</v>
          </cell>
          <cell r="LI3">
            <v>0</v>
          </cell>
          <cell r="LJ3">
            <v>0</v>
          </cell>
          <cell r="LK3">
            <v>0</v>
          </cell>
          <cell r="LL3">
            <v>0</v>
          </cell>
          <cell r="LM3">
            <v>0</v>
          </cell>
          <cell r="LN3">
            <v>0</v>
          </cell>
          <cell r="LO3">
            <v>0</v>
          </cell>
          <cell r="LP3">
            <v>0</v>
          </cell>
          <cell r="LQ3">
            <v>0</v>
          </cell>
          <cell r="LR3">
            <v>0</v>
          </cell>
          <cell r="LS3">
            <v>0</v>
          </cell>
          <cell r="LT3">
            <v>0</v>
          </cell>
          <cell r="LU3">
            <v>0</v>
          </cell>
          <cell r="LV3">
            <v>0</v>
          </cell>
          <cell r="LW3">
            <v>0</v>
          </cell>
          <cell r="LX3">
            <v>0</v>
          </cell>
          <cell r="LY3">
            <v>0</v>
          </cell>
          <cell r="LZ3">
            <v>0</v>
          </cell>
          <cell r="MA3">
            <v>0</v>
          </cell>
          <cell r="MB3">
            <v>0</v>
          </cell>
          <cell r="MC3">
            <v>0</v>
          </cell>
          <cell r="MD3">
            <v>0</v>
          </cell>
          <cell r="ME3">
            <v>0</v>
          </cell>
          <cell r="MF3">
            <v>0</v>
          </cell>
          <cell r="MG3">
            <v>0</v>
          </cell>
          <cell r="MH3">
            <v>0</v>
          </cell>
          <cell r="MI3">
            <v>0</v>
          </cell>
          <cell r="MJ3">
            <v>0</v>
          </cell>
          <cell r="MK3">
            <v>0</v>
          </cell>
          <cell r="ML3">
            <v>0</v>
          </cell>
          <cell r="MM3">
            <v>0</v>
          </cell>
          <cell r="MN3">
            <v>0</v>
          </cell>
          <cell r="MO3">
            <v>0</v>
          </cell>
          <cell r="MP3">
            <v>0</v>
          </cell>
          <cell r="MQ3">
            <v>0</v>
          </cell>
          <cell r="MR3">
            <v>1</v>
          </cell>
          <cell r="MS3">
            <v>2016</v>
          </cell>
          <cell r="MT3" t="str">
            <v>Aetna HealthFund</v>
          </cell>
          <cell r="MU3">
            <v>224</v>
          </cell>
          <cell r="MV3" t="str">
            <v>N61</v>
          </cell>
          <cell r="MW3">
            <v>0</v>
          </cell>
          <cell r="MX3" t="str">
            <v>HDHP</v>
          </cell>
          <cell r="MY3" t="str">
            <v>CDHP</v>
          </cell>
          <cell r="MZ3">
            <v>0</v>
          </cell>
          <cell r="NA3">
            <v>22</v>
          </cell>
          <cell r="NB3" t="str">
            <v>N6</v>
          </cell>
          <cell r="NC3">
            <v>0</v>
          </cell>
          <cell r="ND3">
            <v>0</v>
          </cell>
          <cell r="NE3">
            <v>0</v>
          </cell>
          <cell r="NF3">
            <v>0</v>
          </cell>
          <cell r="NG3">
            <v>0</v>
          </cell>
          <cell r="NH3">
            <v>0</v>
          </cell>
          <cell r="NI3">
            <v>0</v>
          </cell>
          <cell r="NJ3">
            <v>0</v>
          </cell>
          <cell r="NK3">
            <v>0</v>
          </cell>
          <cell r="NL3">
            <v>0</v>
          </cell>
          <cell r="NM3">
            <v>0</v>
          </cell>
          <cell r="NN3">
            <v>0</v>
          </cell>
          <cell r="NO3">
            <v>0</v>
          </cell>
          <cell r="NP3">
            <v>0</v>
          </cell>
          <cell r="NQ3">
            <v>0</v>
          </cell>
          <cell r="NR3">
            <v>0</v>
          </cell>
          <cell r="NS3">
            <v>0</v>
          </cell>
          <cell r="NT3">
            <v>0</v>
          </cell>
          <cell r="NU3">
            <v>0</v>
          </cell>
          <cell r="NV3">
            <v>0</v>
          </cell>
          <cell r="NW3">
            <v>0</v>
          </cell>
          <cell r="NX3">
            <v>0</v>
          </cell>
          <cell r="NY3">
            <v>15.89</v>
          </cell>
          <cell r="NZ3">
            <v>0</v>
          </cell>
          <cell r="OA3">
            <v>0</v>
          </cell>
          <cell r="OB3">
            <v>0</v>
          </cell>
          <cell r="OC3">
            <v>499.37</v>
          </cell>
          <cell r="OD3">
            <v>0</v>
          </cell>
          <cell r="OE3">
            <v>0</v>
          </cell>
          <cell r="OF3">
            <v>0</v>
          </cell>
          <cell r="OG3">
            <v>0</v>
          </cell>
          <cell r="OH3">
            <v>0</v>
          </cell>
          <cell r="OI3">
            <v>0</v>
          </cell>
          <cell r="OJ3">
            <v>0</v>
          </cell>
          <cell r="OK3">
            <v>0</v>
          </cell>
          <cell r="OL3">
            <v>0</v>
          </cell>
          <cell r="OM3">
            <v>0</v>
          </cell>
          <cell r="ON3">
            <v>0</v>
          </cell>
          <cell r="OO3">
            <v>0</v>
          </cell>
          <cell r="OP3">
            <v>0</v>
          </cell>
          <cell r="OQ3">
            <v>0</v>
          </cell>
          <cell r="OR3">
            <v>0</v>
          </cell>
          <cell r="OS3">
            <v>460.65</v>
          </cell>
          <cell r="OT3">
            <v>0</v>
          </cell>
          <cell r="OU3">
            <v>0</v>
          </cell>
          <cell r="OV3">
            <v>0</v>
          </cell>
          <cell r="OW3">
            <v>0</v>
          </cell>
          <cell r="OX3">
            <v>0</v>
          </cell>
          <cell r="OY3">
            <v>0</v>
          </cell>
          <cell r="OZ3">
            <v>0</v>
          </cell>
          <cell r="PA3">
            <v>0</v>
          </cell>
          <cell r="PB3">
            <v>0</v>
          </cell>
          <cell r="PC3">
            <v>0</v>
          </cell>
          <cell r="PD3">
            <v>0</v>
          </cell>
          <cell r="PE3">
            <v>0</v>
          </cell>
          <cell r="PF3">
            <v>0</v>
          </cell>
          <cell r="PG3">
            <v>0</v>
          </cell>
          <cell r="PH3">
            <v>0</v>
          </cell>
          <cell r="PI3">
            <v>0</v>
          </cell>
          <cell r="PJ3">
            <v>0</v>
          </cell>
          <cell r="PK3">
            <v>0</v>
          </cell>
          <cell r="PL3">
            <v>0</v>
          </cell>
          <cell r="PM3">
            <v>0</v>
          </cell>
          <cell r="PN3">
            <v>0</v>
          </cell>
          <cell r="PO3">
            <v>0</v>
          </cell>
          <cell r="PP3">
            <v>0</v>
          </cell>
          <cell r="PQ3">
            <v>0</v>
          </cell>
          <cell r="PR3">
            <v>0</v>
          </cell>
          <cell r="PS3">
            <v>0</v>
          </cell>
          <cell r="PT3">
            <v>0</v>
          </cell>
          <cell r="PU3">
            <v>0</v>
          </cell>
          <cell r="PV3">
            <v>0</v>
          </cell>
          <cell r="PW3">
            <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2.xml" /><Relationship Id="rId3" Type="http://schemas.openxmlformats.org/officeDocument/2006/relationships/ctrlProp" Target="../ctrlProps/ctrlProp1.xml" /><Relationship Id="rId5" Type="http://schemas.openxmlformats.org/officeDocument/2006/relationships/ctrlProp" Target="../ctrlProps/ctrlProp3.xml" /><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showGridLines="0" tabSelected="1" workbookViewId="0" topLeftCell="A1">
      <selection activeCell="J13" sqref="J13:J14"/>
    </sheetView>
  </sheetViews>
  <sheetFormatPr defaultColWidth="8.8515625" defaultRowHeight="15"/>
  <cols>
    <col min="1" max="6" width="8.8515625" style="9" customWidth="1"/>
    <col min="7" max="7" width="9.140625" style="9" customWidth="1"/>
    <col min="8" max="8" width="4.7109375" style="9" customWidth="1"/>
    <col min="9" max="11" width="12.28125" style="9" customWidth="1"/>
    <col min="12" max="12" width="5.421875" style="9" customWidth="1"/>
    <col min="13" max="13" width="5.421875" style="57" customWidth="1"/>
    <col min="14" max="14" width="44.28125" style="57" customWidth="1"/>
    <col min="15" max="17" width="12.8515625" style="57" customWidth="1"/>
    <col min="18" max="16384" width="8.8515625" style="9" customWidth="1"/>
  </cols>
  <sheetData>
    <row r="1" spans="1:17" ht="18" customHeight="1" thickBot="1">
      <c r="A1" s="94" t="str">
        <f>"Attachment I - "&amp;year1&amp;" RATE PROPOSAL - SMALL CARRIERS"</f>
        <v>Attachment I - 2018 RATE PROPOSAL - SMALL CARRIERS</v>
      </c>
      <c r="B1" s="95"/>
      <c r="C1" s="95"/>
      <c r="D1" s="95"/>
      <c r="E1" s="95"/>
      <c r="F1" s="95"/>
      <c r="G1" s="95"/>
      <c r="H1" s="95"/>
      <c r="I1" s="95"/>
      <c r="J1" s="95"/>
      <c r="K1" s="96"/>
      <c r="M1" s="18"/>
      <c r="N1" s="18"/>
      <c r="O1" s="18"/>
      <c r="P1" s="18"/>
      <c r="Q1" s="18"/>
    </row>
    <row r="2" spans="1:17" ht="18" customHeight="1" thickBot="1">
      <c r="A2" s="97"/>
      <c r="B2" s="98"/>
      <c r="C2" s="98"/>
      <c r="D2" s="98"/>
      <c r="E2" s="98"/>
      <c r="F2" s="98"/>
      <c r="G2" s="98"/>
      <c r="H2" s="98"/>
      <c r="I2" s="98"/>
      <c r="J2" s="98"/>
      <c r="K2" s="99"/>
      <c r="M2" s="18"/>
      <c r="N2" s="18"/>
      <c r="O2" s="61" t="s">
        <v>117</v>
      </c>
      <c r="P2" s="62" t="s">
        <v>118</v>
      </c>
      <c r="Q2" s="63" t="s">
        <v>119</v>
      </c>
    </row>
    <row r="3" spans="1:17" ht="18" customHeight="1">
      <c r="A3" s="115" t="s">
        <v>0</v>
      </c>
      <c r="B3" s="116"/>
      <c r="C3" s="116"/>
      <c r="D3" s="116"/>
      <c r="E3" s="116"/>
      <c r="F3" s="116"/>
      <c r="G3" s="116"/>
      <c r="H3" s="116"/>
      <c r="I3" s="116"/>
      <c r="J3" s="116"/>
      <c r="K3" s="117"/>
      <c r="M3" s="18"/>
      <c r="N3" s="60" t="str">
        <f>year1-1&amp;" Maximum Government Contribution"</f>
        <v>2017 Maximum Government Contribution</v>
      </c>
      <c r="O3" s="43">
        <v>221.67</v>
      </c>
      <c r="P3" s="44">
        <v>475.79</v>
      </c>
      <c r="Q3" s="64">
        <v>505.22</v>
      </c>
    </row>
    <row r="4" spans="1:17" ht="18" customHeight="1">
      <c r="A4" s="100" t="s">
        <v>1</v>
      </c>
      <c r="B4" s="100"/>
      <c r="C4" s="102"/>
      <c r="D4" s="103"/>
      <c r="E4" s="103"/>
      <c r="F4" s="103"/>
      <c r="G4" s="103"/>
      <c r="H4" s="103"/>
      <c r="I4" s="103"/>
      <c r="J4" s="103"/>
      <c r="K4" s="104"/>
      <c r="M4" s="18"/>
      <c r="N4" s="58" t="str">
        <f>year1-1&amp;" Net-to-Carrier Rates"</f>
        <v>2017 Net-to-Carrier Rates</v>
      </c>
      <c r="O4" s="27"/>
      <c r="P4" s="28"/>
      <c r="Q4" s="65"/>
    </row>
    <row r="5" spans="1:17" ht="18" customHeight="1">
      <c r="A5" s="101"/>
      <c r="B5" s="101"/>
      <c r="C5" s="105"/>
      <c r="D5" s="106"/>
      <c r="E5" s="106"/>
      <c r="F5" s="106"/>
      <c r="G5" s="106"/>
      <c r="H5" s="106"/>
      <c r="I5" s="106"/>
      <c r="J5" s="106"/>
      <c r="K5" s="107"/>
      <c r="M5" s="18"/>
      <c r="N5" s="58" t="str">
        <f>year1-1&amp;" Gross Premium (Net-to-Carrier Rates * 1.04)"</f>
        <v>2017 Gross Premium (Net-to-Carrier Rates * 1.04)</v>
      </c>
      <c r="O5" s="23">
        <f>ROUND(O4*1.04,2)</f>
        <v>0</v>
      </c>
      <c r="P5" s="24">
        <f aca="true" t="shared" si="0" ref="P5:Q5">ROUND(P4*1.04,2)</f>
        <v>0</v>
      </c>
      <c r="Q5" s="66">
        <f t="shared" si="0"/>
        <v>0</v>
      </c>
    </row>
    <row r="6" spans="1:17" ht="18" customHeight="1">
      <c r="A6" s="101" t="s">
        <v>2</v>
      </c>
      <c r="B6" s="123"/>
      <c r="C6" s="122" t="s">
        <v>3</v>
      </c>
      <c r="D6" s="123"/>
      <c r="E6" s="108" t="s">
        <v>110</v>
      </c>
      <c r="F6" s="109"/>
      <c r="G6" s="109"/>
      <c r="H6" s="109"/>
      <c r="I6" s="110"/>
      <c r="J6" s="118"/>
      <c r="K6" s="119"/>
      <c r="M6" s="18"/>
      <c r="N6" s="58" t="str">
        <f>year1-1&amp;" Government Contribution"</f>
        <v>2017 Government Contribution</v>
      </c>
      <c r="O6" s="23" t="str">
        <f>IF(O5&gt;0,MIN(O3,ROUND(O5*0.75,2)),"New Option")</f>
        <v>New Option</v>
      </c>
      <c r="P6" s="24" t="str">
        <f>IF(P5&gt;0,MIN(P3,ROUND(P5*0.75,2)),"New Option")</f>
        <v>New Option</v>
      </c>
      <c r="Q6" s="66" t="str">
        <f>IF(Q5&gt;0,MIN(Q3,ROUND(Q5*0.75,2)),"New Option")</f>
        <v>New Option</v>
      </c>
    </row>
    <row r="7" spans="1:17" ht="18" customHeight="1" thickBot="1">
      <c r="A7" s="101"/>
      <c r="B7" s="123"/>
      <c r="C7" s="122"/>
      <c r="D7" s="123"/>
      <c r="E7" s="111"/>
      <c r="F7" s="112"/>
      <c r="G7" s="112"/>
      <c r="H7" s="112"/>
      <c r="I7" s="113"/>
      <c r="J7" s="120"/>
      <c r="K7" s="121"/>
      <c r="M7" s="18"/>
      <c r="N7" s="59" t="str">
        <f>year1-1&amp;" Enrollee Contribuition"</f>
        <v>2017 Enrollee Contribuition</v>
      </c>
      <c r="O7" s="31" t="str">
        <f>IF(O5&gt;0,O5-O6,"New Option")</f>
        <v>New Option</v>
      </c>
      <c r="P7" s="32" t="str">
        <f aca="true" t="shared" si="1" ref="P7:Q7">IF(P5&gt;0,P5-P6,"New Option")</f>
        <v>New Option</v>
      </c>
      <c r="Q7" s="67" t="str">
        <f t="shared" si="1"/>
        <v>New Option</v>
      </c>
    </row>
    <row r="8" spans="1:17" ht="18" customHeight="1">
      <c r="A8" s="11" t="s">
        <v>107</v>
      </c>
      <c r="B8" s="12">
        <v>2018</v>
      </c>
      <c r="C8" s="122"/>
      <c r="D8" s="122"/>
      <c r="E8" s="122"/>
      <c r="F8" s="122"/>
      <c r="G8" s="122"/>
      <c r="H8" s="122"/>
      <c r="I8" s="122"/>
      <c r="J8" s="122"/>
      <c r="K8" s="122"/>
      <c r="M8" s="34"/>
      <c r="N8" s="34"/>
      <c r="O8" s="34"/>
      <c r="P8" s="34"/>
      <c r="Q8" s="34"/>
    </row>
    <row r="9" spans="1:17" ht="18" customHeight="1" thickBot="1">
      <c r="A9" s="124" t="str">
        <f>"Q1. What type(s) of community rating do you propose to use for the Federal group in "&amp;year1&amp;"?"</f>
        <v>Q1. What type(s) of community rating do you propose to use for the Federal group in 2018?</v>
      </c>
      <c r="B9" s="124"/>
      <c r="C9" s="124"/>
      <c r="D9" s="124"/>
      <c r="E9" s="124"/>
      <c r="F9" s="124"/>
      <c r="G9" s="124"/>
      <c r="H9" s="124"/>
      <c r="I9" s="124"/>
      <c r="J9" s="124"/>
      <c r="K9" s="124"/>
      <c r="M9" s="18"/>
      <c r="N9" s="18"/>
      <c r="O9" s="35" t="s">
        <v>120</v>
      </c>
      <c r="P9" s="18"/>
      <c r="Q9" s="18"/>
    </row>
    <row r="10" spans="1:17" ht="18" customHeight="1">
      <c r="A10" s="114" t="s">
        <v>4</v>
      </c>
      <c r="B10" s="114"/>
      <c r="C10" s="114"/>
      <c r="D10" s="114"/>
      <c r="E10" s="114"/>
      <c r="F10" s="114"/>
      <c r="G10" s="114"/>
      <c r="H10" s="10"/>
      <c r="I10" s="101"/>
      <c r="J10" s="101"/>
      <c r="K10" s="101"/>
      <c r="M10" s="18"/>
      <c r="N10" s="18"/>
      <c r="O10" s="36" t="str">
        <f>year1&amp;" Maximum Government Contribution *"</f>
        <v>2018 Maximum Government Contribution *</v>
      </c>
      <c r="P10" s="37"/>
      <c r="Q10" s="38"/>
    </row>
    <row r="11" spans="1:17" ht="18" customHeight="1" thickBot="1">
      <c r="A11" s="114" t="s">
        <v>5</v>
      </c>
      <c r="B11" s="114"/>
      <c r="C11" s="114"/>
      <c r="D11" s="114"/>
      <c r="E11" s="114"/>
      <c r="F11" s="114"/>
      <c r="G11" s="114"/>
      <c r="H11" s="10"/>
      <c r="I11" s="101"/>
      <c r="J11" s="101"/>
      <c r="K11" s="101"/>
      <c r="M11" s="18"/>
      <c r="N11" s="18"/>
      <c r="O11" s="39" t="s">
        <v>117</v>
      </c>
      <c r="P11" s="40" t="s">
        <v>118</v>
      </c>
      <c r="Q11" s="41" t="s">
        <v>119</v>
      </c>
    </row>
    <row r="12" spans="1:17" ht="18" customHeight="1">
      <c r="A12" s="114" t="s">
        <v>6</v>
      </c>
      <c r="B12" s="114"/>
      <c r="C12" s="114"/>
      <c r="D12" s="114"/>
      <c r="E12" s="114"/>
      <c r="F12" s="114"/>
      <c r="G12" s="114"/>
      <c r="H12" s="10"/>
      <c r="I12" s="101"/>
      <c r="J12" s="101"/>
      <c r="K12" s="101"/>
      <c r="M12" s="42">
        <v>0</v>
      </c>
      <c r="N12" s="22" t="str">
        <f>$M$12*100&amp;"% increase to "&amp;$N$6</f>
        <v>0% increase to 2017 Government Contribution</v>
      </c>
      <c r="O12" s="43">
        <f>ROUND($O$3*(1+M12),2)</f>
        <v>221.67</v>
      </c>
      <c r="P12" s="44">
        <f>ROUND($P$3*(1+M12),2)</f>
        <v>475.79</v>
      </c>
      <c r="Q12" s="25">
        <f>ROUND($Q$3*(1+M12),2)</f>
        <v>505.22</v>
      </c>
    </row>
    <row r="13" spans="1:17" ht="18" customHeight="1">
      <c r="A13" s="125"/>
      <c r="B13" s="125"/>
      <c r="C13" s="125"/>
      <c r="D13" s="125"/>
      <c r="E13" s="125"/>
      <c r="F13" s="125"/>
      <c r="G13" s="125"/>
      <c r="H13" s="125"/>
      <c r="I13" s="101" t="s">
        <v>7</v>
      </c>
      <c r="J13" s="101" t="s">
        <v>109</v>
      </c>
      <c r="K13" s="101" t="s">
        <v>8</v>
      </c>
      <c r="M13" s="45">
        <v>0.03</v>
      </c>
      <c r="N13" s="26" t="str">
        <f>$M$13*100&amp;"% increase to "&amp;$N$6</f>
        <v>3% increase to 2017 Government Contribution</v>
      </c>
      <c r="O13" s="23">
        <f>ROUND($O$3*(1+M13),2)</f>
        <v>228.32</v>
      </c>
      <c r="P13" s="24">
        <f>ROUND($P$3*(1+M13),2)</f>
        <v>490.06</v>
      </c>
      <c r="Q13" s="25">
        <f>ROUND($Q$3*(1+M13),2)</f>
        <v>520.38</v>
      </c>
    </row>
    <row r="14" spans="1:17" ht="18" customHeight="1">
      <c r="A14" s="125"/>
      <c r="B14" s="125"/>
      <c r="C14" s="125"/>
      <c r="D14" s="125"/>
      <c r="E14" s="125"/>
      <c r="F14" s="125"/>
      <c r="G14" s="125"/>
      <c r="H14" s="125"/>
      <c r="I14" s="101"/>
      <c r="J14" s="101"/>
      <c r="K14" s="101"/>
      <c r="M14" s="45">
        <v>0.06</v>
      </c>
      <c r="N14" s="26" t="str">
        <f>$M$14*100&amp;"% increase to "&amp;$N$6</f>
        <v>6% increase to 2017 Government Contribution</v>
      </c>
      <c r="O14" s="23">
        <f>ROUND($O$3*(1+M14),2)</f>
        <v>234.97</v>
      </c>
      <c r="P14" s="24">
        <f>ROUND($P$3*(1+M14),2)</f>
        <v>504.34</v>
      </c>
      <c r="Q14" s="25">
        <f>ROUND($Q$3*(1+M14),2)</f>
        <v>535.53</v>
      </c>
    </row>
    <row r="15" spans="1:17" ht="18" customHeight="1" thickBot="1">
      <c r="A15" s="73" t="str">
        <f>"Q2. What are the "&amp;year1&amp;" proposed Federal group rates?"</f>
        <v>Q2. What are the 2018 proposed Federal group rates?</v>
      </c>
      <c r="B15" s="74"/>
      <c r="C15" s="74"/>
      <c r="D15" s="74"/>
      <c r="E15" s="74"/>
      <c r="F15" s="74"/>
      <c r="G15" s="74"/>
      <c r="H15" s="75"/>
      <c r="I15" s="82"/>
      <c r="J15" s="83"/>
      <c r="K15" s="83"/>
      <c r="M15" s="45">
        <v>0.09</v>
      </c>
      <c r="N15" s="30" t="str">
        <f>$M$15*100&amp;"% increase to "&amp;$N$6</f>
        <v>9% increase to 2017 Government Contribution</v>
      </c>
      <c r="O15" s="31">
        <f>ROUND($O$3*(1+M15),2)</f>
        <v>241.62</v>
      </c>
      <c r="P15" s="32">
        <f>ROUND($P$3*(1+M15),2)</f>
        <v>518.61</v>
      </c>
      <c r="Q15" s="33">
        <f>ROUND($Q$3*(1+M15),2)</f>
        <v>550.69</v>
      </c>
    </row>
    <row r="16" spans="1:17" ht="18" customHeight="1" thickBot="1">
      <c r="A16" s="90" t="str">
        <f>"If your "&amp;year1-1&amp;" Federal group income is greater than or equal to $750,000, enter the rates from Line 5c, Attachment II on this line."</f>
        <v>If your 2017 Federal group income is greater than or equal to $750,000, enter the rates from Line 5c, Attachment II on this line.</v>
      </c>
      <c r="B16" s="91"/>
      <c r="C16" s="91"/>
      <c r="D16" s="91"/>
      <c r="E16" s="91"/>
      <c r="F16" s="91"/>
      <c r="G16" s="91"/>
      <c r="H16" s="92"/>
      <c r="I16" s="82"/>
      <c r="J16" s="83"/>
      <c r="K16" s="83"/>
      <c r="M16" s="18"/>
      <c r="N16" s="18"/>
      <c r="O16" s="18"/>
      <c r="P16" s="18"/>
      <c r="Q16" s="18"/>
    </row>
    <row r="17" spans="1:17" ht="18" customHeight="1">
      <c r="A17" s="90"/>
      <c r="B17" s="91"/>
      <c r="C17" s="91"/>
      <c r="D17" s="91"/>
      <c r="E17" s="91"/>
      <c r="F17" s="91"/>
      <c r="G17" s="91"/>
      <c r="H17" s="92"/>
      <c r="I17" s="82"/>
      <c r="J17" s="83"/>
      <c r="K17" s="83"/>
      <c r="M17" s="18"/>
      <c r="N17" s="46"/>
      <c r="O17" s="36" t="str">
        <f>year1&amp;" Gross Premium"</f>
        <v>2018 Gross Premium</v>
      </c>
      <c r="P17" s="37"/>
      <c r="Q17" s="38"/>
    </row>
    <row r="18" spans="1:17" ht="18" customHeight="1" thickBot="1">
      <c r="A18" s="79" t="s">
        <v>9</v>
      </c>
      <c r="B18" s="80"/>
      <c r="C18" s="80"/>
      <c r="D18" s="80"/>
      <c r="E18" s="80"/>
      <c r="F18" s="80"/>
      <c r="G18" s="80"/>
      <c r="H18" s="81"/>
      <c r="I18" s="82"/>
      <c r="J18" s="83"/>
      <c r="K18" s="83"/>
      <c r="M18" s="34"/>
      <c r="N18" s="46"/>
      <c r="O18" s="39" t="s">
        <v>117</v>
      </c>
      <c r="P18" s="40" t="s">
        <v>118</v>
      </c>
      <c r="Q18" s="41" t="s">
        <v>119</v>
      </c>
    </row>
    <row r="19" spans="1:17" ht="18" customHeight="1">
      <c r="A19" s="73" t="str">
        <f>"Q3. Enter the adjustment to the "&amp;year1&amp;" proposed Federal group rates as a result of the reconciliation of the "&amp;year1-1&amp;" Federal group rates."</f>
        <v>Q3. Enter the adjustment to the 2018 proposed Federal group rates as a result of the reconciliation of the 2017 Federal group rates.</v>
      </c>
      <c r="B19" s="74"/>
      <c r="C19" s="74"/>
      <c r="D19" s="74"/>
      <c r="E19" s="74"/>
      <c r="F19" s="74"/>
      <c r="G19" s="74"/>
      <c r="H19" s="75"/>
      <c r="I19" s="82"/>
      <c r="J19" s="83"/>
      <c r="K19" s="83"/>
      <c r="M19" s="34"/>
      <c r="N19" s="22" t="str">
        <f>$M$12*100&amp;"% increase to "&amp;$N$6</f>
        <v>0% increase to 2017 Government Contribution</v>
      </c>
      <c r="O19" s="43">
        <f>ROUND(I36*1.04,2)</f>
        <v>0</v>
      </c>
      <c r="P19" s="44">
        <f>ROUND(J36*1.04,2)</f>
        <v>0</v>
      </c>
      <c r="Q19" s="25">
        <f>ROUND(K36*1.04,2)</f>
        <v>0</v>
      </c>
    </row>
    <row r="20" spans="1:17" ht="18" customHeight="1">
      <c r="A20" s="76"/>
      <c r="B20" s="77"/>
      <c r="C20" s="77"/>
      <c r="D20" s="77"/>
      <c r="E20" s="77"/>
      <c r="F20" s="77"/>
      <c r="G20" s="77"/>
      <c r="H20" s="78"/>
      <c r="I20" s="82"/>
      <c r="J20" s="83"/>
      <c r="K20" s="83"/>
      <c r="M20" s="46"/>
      <c r="N20" s="26" t="str">
        <f>$M$13*100&amp;"% increase to "&amp;$N$6</f>
        <v>3% increase to 2017 Government Contribution</v>
      </c>
      <c r="O20" s="23">
        <f>ROUND(I36*1.04,2)</f>
        <v>0</v>
      </c>
      <c r="P20" s="24">
        <f>ROUND(J36*1.04,2)</f>
        <v>0</v>
      </c>
      <c r="Q20" s="25">
        <f>ROUND(K36*1.04,2)</f>
        <v>0</v>
      </c>
    </row>
    <row r="21" spans="1:17" ht="18" customHeight="1">
      <c r="A21" s="90" t="str">
        <f>"If your actual "&amp;year1-1&amp;" Federal group rates were higher than estimated in the "&amp;year1-1&amp;" proposal, the "&amp;year1&amp;" rates should be increased to recover the loss. Likewise, if the actual "&amp;year1-1&amp;" Federal group rates were less than estimated in the "&amp;year1-1&amp;" proposal, the "&amp;year1&amp;" rates should be decreased to return the gain to OPM."</f>
        <v>If your actual 2017 Federal group rates were higher than estimated in the 2017 proposal, the 2018 rates should be increased to recover the loss. Likewise, if the actual 2017 Federal group rates were less than estimated in the 2017 proposal, the 2018 rates should be decreased to return the gain to OPM.</v>
      </c>
      <c r="B21" s="91"/>
      <c r="C21" s="91"/>
      <c r="D21" s="91"/>
      <c r="E21" s="91"/>
      <c r="F21" s="91"/>
      <c r="G21" s="91"/>
      <c r="H21" s="92"/>
      <c r="I21" s="82"/>
      <c r="J21" s="83"/>
      <c r="K21" s="83"/>
      <c r="M21" s="46"/>
      <c r="N21" s="26" t="str">
        <f>$M$14*100&amp;"% increase to "&amp;$N$6</f>
        <v>6% increase to 2017 Government Contribution</v>
      </c>
      <c r="O21" s="23">
        <f>ROUND(I36*1.04,2)</f>
        <v>0</v>
      </c>
      <c r="P21" s="24">
        <f>ROUND(J36*1.04,2)</f>
        <v>0</v>
      </c>
      <c r="Q21" s="25">
        <f>ROUND(K36*1.04,2)</f>
        <v>0</v>
      </c>
    </row>
    <row r="22" spans="1:17" ht="18" customHeight="1" thickBot="1">
      <c r="A22" s="90"/>
      <c r="B22" s="91"/>
      <c r="C22" s="91"/>
      <c r="D22" s="91"/>
      <c r="E22" s="91"/>
      <c r="F22" s="91"/>
      <c r="G22" s="91"/>
      <c r="H22" s="92"/>
      <c r="I22" s="82"/>
      <c r="J22" s="83"/>
      <c r="K22" s="83"/>
      <c r="M22" s="46"/>
      <c r="N22" s="30" t="str">
        <f>$M$15*100&amp;"% increase to "&amp;$N$6</f>
        <v>9% increase to 2017 Government Contribution</v>
      </c>
      <c r="O22" s="31">
        <f>ROUND(I36*1.04,2)</f>
        <v>0</v>
      </c>
      <c r="P22" s="32">
        <f>ROUND(J36*1.04,2)</f>
        <v>0</v>
      </c>
      <c r="Q22" s="33">
        <f>ROUND(K36*1.04,2)</f>
        <v>0</v>
      </c>
    </row>
    <row r="23" spans="1:17" ht="18" customHeight="1" thickBot="1">
      <c r="A23" s="90"/>
      <c r="B23" s="91"/>
      <c r="C23" s="91"/>
      <c r="D23" s="91"/>
      <c r="E23" s="91"/>
      <c r="F23" s="91"/>
      <c r="G23" s="91"/>
      <c r="H23" s="92"/>
      <c r="I23" s="82"/>
      <c r="J23" s="83"/>
      <c r="K23" s="83"/>
      <c r="M23" s="46"/>
      <c r="N23" s="46"/>
      <c r="O23" s="46"/>
      <c r="P23" s="34"/>
      <c r="Q23" s="46"/>
    </row>
    <row r="24" spans="1:17" ht="18" customHeight="1">
      <c r="A24" s="90"/>
      <c r="B24" s="91"/>
      <c r="C24" s="91"/>
      <c r="D24" s="91"/>
      <c r="E24" s="91"/>
      <c r="F24" s="91"/>
      <c r="G24" s="91"/>
      <c r="H24" s="92"/>
      <c r="I24" s="82"/>
      <c r="J24" s="83"/>
      <c r="K24" s="83"/>
      <c r="M24" s="46"/>
      <c r="N24" s="46"/>
      <c r="O24" s="36" t="str">
        <f>year1&amp;" Government Contribution"</f>
        <v>2018 Government Contribution</v>
      </c>
      <c r="P24" s="37"/>
      <c r="Q24" s="38"/>
    </row>
    <row r="25" spans="1:17" ht="18" customHeight="1" thickBot="1">
      <c r="A25" s="79" t="s">
        <v>10</v>
      </c>
      <c r="B25" s="80"/>
      <c r="C25" s="80"/>
      <c r="D25" s="80"/>
      <c r="E25" s="80"/>
      <c r="F25" s="80"/>
      <c r="G25" s="80"/>
      <c r="H25" s="81"/>
      <c r="I25" s="82"/>
      <c r="J25" s="83"/>
      <c r="K25" s="83"/>
      <c r="M25" s="46"/>
      <c r="N25" s="46"/>
      <c r="O25" s="39" t="s">
        <v>117</v>
      </c>
      <c r="P25" s="40" t="s">
        <v>118</v>
      </c>
      <c r="Q25" s="41" t="s">
        <v>119</v>
      </c>
    </row>
    <row r="26" spans="1:17" ht="18" customHeight="1">
      <c r="A26" s="73" t="str">
        <f>"Q4. What are the proposed "&amp;year1&amp;" Federal group rates after adjustments?"</f>
        <v>Q4. What are the proposed 2018 Federal group rates after adjustments?</v>
      </c>
      <c r="B26" s="74"/>
      <c r="C26" s="74"/>
      <c r="D26" s="74"/>
      <c r="E26" s="74"/>
      <c r="F26" s="74"/>
      <c r="G26" s="74"/>
      <c r="H26" s="75"/>
      <c r="I26" s="93">
        <f>ROUND(I15+I19,2)</f>
        <v>0</v>
      </c>
      <c r="J26" s="71">
        <f>ROUND(J15+J19,2)</f>
        <v>0</v>
      </c>
      <c r="K26" s="71">
        <f>ROUND(K15+K19,2)</f>
        <v>0</v>
      </c>
      <c r="M26" s="46"/>
      <c r="N26" s="22" t="str">
        <f>$M$12*100&amp;"% increase to "&amp;$N$6</f>
        <v>0% increase to 2017 Government Contribution</v>
      </c>
      <c r="O26" s="43">
        <f aca="true" t="shared" si="2" ref="O26:Q29">MIN(O12,ROUND(O19*0.75,2))</f>
        <v>0</v>
      </c>
      <c r="P26" s="44">
        <f t="shared" si="2"/>
        <v>0</v>
      </c>
      <c r="Q26" s="25">
        <f t="shared" si="2"/>
        <v>0</v>
      </c>
    </row>
    <row r="27" spans="1:17" ht="18" customHeight="1">
      <c r="A27" s="90" t="s">
        <v>108</v>
      </c>
      <c r="B27" s="91"/>
      <c r="C27" s="91"/>
      <c r="D27" s="91"/>
      <c r="E27" s="91"/>
      <c r="F27" s="91"/>
      <c r="G27" s="91"/>
      <c r="H27" s="92"/>
      <c r="I27" s="93"/>
      <c r="J27" s="71"/>
      <c r="K27" s="71"/>
      <c r="M27" s="46"/>
      <c r="N27" s="26" t="str">
        <f>$M$13*100&amp;"% increase to "&amp;$N$6</f>
        <v>3% increase to 2017 Government Contribution</v>
      </c>
      <c r="O27" s="23">
        <f t="shared" si="2"/>
        <v>0</v>
      </c>
      <c r="P27" s="24">
        <f t="shared" si="2"/>
        <v>0</v>
      </c>
      <c r="Q27" s="25">
        <f t="shared" si="2"/>
        <v>0</v>
      </c>
    </row>
    <row r="28" spans="1:17" ht="18" customHeight="1">
      <c r="A28" s="79" t="s">
        <v>11</v>
      </c>
      <c r="B28" s="80"/>
      <c r="C28" s="80"/>
      <c r="D28" s="80"/>
      <c r="E28" s="80"/>
      <c r="F28" s="80"/>
      <c r="G28" s="80"/>
      <c r="H28" s="81"/>
      <c r="I28" s="93"/>
      <c r="J28" s="71"/>
      <c r="K28" s="71"/>
      <c r="M28" s="46"/>
      <c r="N28" s="26" t="str">
        <f>$M$14*100&amp;"% increase to "&amp;$N$6</f>
        <v>6% increase to 2017 Government Contribution</v>
      </c>
      <c r="O28" s="23">
        <f t="shared" si="2"/>
        <v>0</v>
      </c>
      <c r="P28" s="24">
        <f t="shared" si="2"/>
        <v>0</v>
      </c>
      <c r="Q28" s="25">
        <f t="shared" si="2"/>
        <v>0</v>
      </c>
    </row>
    <row r="29" spans="1:17" ht="18" customHeight="1" thickBot="1">
      <c r="A29" s="72" t="s">
        <v>127</v>
      </c>
      <c r="B29" s="72"/>
      <c r="C29" s="72"/>
      <c r="D29" s="72"/>
      <c r="E29" s="72"/>
      <c r="F29" s="72"/>
      <c r="G29" s="72"/>
      <c r="H29" s="72"/>
      <c r="I29" s="72"/>
      <c r="J29" s="72"/>
      <c r="K29" s="72"/>
      <c r="M29" s="46"/>
      <c r="N29" s="30" t="str">
        <f>$M$15*100&amp;"% increase to "&amp;$N$6</f>
        <v>9% increase to 2017 Government Contribution</v>
      </c>
      <c r="O29" s="31">
        <f t="shared" si="2"/>
        <v>0</v>
      </c>
      <c r="P29" s="32">
        <f t="shared" si="2"/>
        <v>0</v>
      </c>
      <c r="Q29" s="33">
        <f t="shared" si="2"/>
        <v>0</v>
      </c>
    </row>
    <row r="30" spans="1:17" ht="18" customHeight="1" thickBot="1">
      <c r="A30" s="72"/>
      <c r="B30" s="72"/>
      <c r="C30" s="72"/>
      <c r="D30" s="72"/>
      <c r="E30" s="72"/>
      <c r="F30" s="72"/>
      <c r="G30" s="72"/>
      <c r="H30" s="72"/>
      <c r="I30" s="72"/>
      <c r="J30" s="72"/>
      <c r="K30" s="72"/>
      <c r="M30" s="46"/>
      <c r="N30" s="46"/>
      <c r="O30" s="46"/>
      <c r="P30" s="18"/>
      <c r="Q30" s="46"/>
    </row>
    <row r="31" spans="1:17" ht="18" customHeight="1">
      <c r="A31" s="132" t="s">
        <v>111</v>
      </c>
      <c r="B31" s="133"/>
      <c r="C31" s="133"/>
      <c r="D31" s="133"/>
      <c r="E31" s="133"/>
      <c r="F31" s="133"/>
      <c r="G31" s="133"/>
      <c r="H31" s="134"/>
      <c r="I31" s="126"/>
      <c r="J31" s="127"/>
      <c r="K31" s="128"/>
      <c r="M31" s="46"/>
      <c r="N31" s="46"/>
      <c r="O31" s="36" t="str">
        <f>year1&amp;" Enrollee Contribution"</f>
        <v>2018 Enrollee Contribution</v>
      </c>
      <c r="P31" s="37"/>
      <c r="Q31" s="38"/>
    </row>
    <row r="32" spans="1:17" ht="18" customHeight="1" thickBot="1">
      <c r="A32" s="79"/>
      <c r="B32" s="80"/>
      <c r="C32" s="80"/>
      <c r="D32" s="80"/>
      <c r="E32" s="80"/>
      <c r="F32" s="80"/>
      <c r="G32" s="80"/>
      <c r="H32" s="81"/>
      <c r="I32" s="129"/>
      <c r="J32" s="130"/>
      <c r="K32" s="131"/>
      <c r="M32" s="46"/>
      <c r="N32" s="46"/>
      <c r="O32" s="39" t="s">
        <v>117</v>
      </c>
      <c r="P32" s="40" t="s">
        <v>118</v>
      </c>
      <c r="Q32" s="41" t="s">
        <v>119</v>
      </c>
    </row>
    <row r="33" spans="1:17" ht="18" customHeight="1">
      <c r="A33" s="73" t="s">
        <v>12</v>
      </c>
      <c r="B33" s="74"/>
      <c r="C33" s="74"/>
      <c r="D33" s="74"/>
      <c r="E33" s="74"/>
      <c r="F33" s="74"/>
      <c r="G33" s="74"/>
      <c r="H33" s="75"/>
      <c r="I33" s="82"/>
      <c r="J33" s="83"/>
      <c r="K33" s="83"/>
      <c r="M33" s="46"/>
      <c r="N33" s="22" t="str">
        <f>$M$12*100&amp;"% increase to "&amp;$N$6</f>
        <v>0% increase to 2017 Government Contribution</v>
      </c>
      <c r="O33" s="43">
        <f aca="true" t="shared" si="3" ref="O33:Q36">O19-O26</f>
        <v>0</v>
      </c>
      <c r="P33" s="44">
        <f t="shared" si="3"/>
        <v>0</v>
      </c>
      <c r="Q33" s="25">
        <f t="shared" si="3"/>
        <v>0</v>
      </c>
    </row>
    <row r="34" spans="1:17" ht="18" customHeight="1">
      <c r="A34" s="76"/>
      <c r="B34" s="77"/>
      <c r="C34" s="77"/>
      <c r="D34" s="77"/>
      <c r="E34" s="77"/>
      <c r="F34" s="77"/>
      <c r="G34" s="77"/>
      <c r="H34" s="78"/>
      <c r="I34" s="82"/>
      <c r="J34" s="83"/>
      <c r="K34" s="83"/>
      <c r="M34" s="46"/>
      <c r="N34" s="26" t="str">
        <f>$M$13*100&amp;"% increase to "&amp;$N$6</f>
        <v>3% increase to 2017 Government Contribution</v>
      </c>
      <c r="O34" s="23">
        <f t="shared" si="3"/>
        <v>0</v>
      </c>
      <c r="P34" s="24">
        <f t="shared" si="3"/>
        <v>0</v>
      </c>
      <c r="Q34" s="25">
        <f t="shared" si="3"/>
        <v>0</v>
      </c>
    </row>
    <row r="35" spans="1:17" ht="18" customHeight="1">
      <c r="A35" s="79" t="s">
        <v>13</v>
      </c>
      <c r="B35" s="80"/>
      <c r="C35" s="80"/>
      <c r="D35" s="80"/>
      <c r="E35" s="80"/>
      <c r="F35" s="80"/>
      <c r="G35" s="80"/>
      <c r="H35" s="81"/>
      <c r="I35" s="82"/>
      <c r="J35" s="83"/>
      <c r="K35" s="83"/>
      <c r="M35" s="46"/>
      <c r="N35" s="26" t="str">
        <f>$M$14*100&amp;"% increase to "&amp;$N$6</f>
        <v>6% increase to 2017 Government Contribution</v>
      </c>
      <c r="O35" s="23">
        <f t="shared" si="3"/>
        <v>0</v>
      </c>
      <c r="P35" s="24">
        <f t="shared" si="3"/>
        <v>0</v>
      </c>
      <c r="Q35" s="25">
        <f t="shared" si="3"/>
        <v>0</v>
      </c>
    </row>
    <row r="36" spans="1:17" ht="18" customHeight="1" thickBot="1">
      <c r="A36" s="84" t="str">
        <f>""&amp;year1&amp;" FEHBP Rates"</f>
        <v>2018 FEHBP Rates</v>
      </c>
      <c r="B36" s="85"/>
      <c r="C36" s="85"/>
      <c r="D36" s="85"/>
      <c r="E36" s="85"/>
      <c r="F36" s="85"/>
      <c r="G36" s="85"/>
      <c r="H36" s="86"/>
      <c r="I36" s="93">
        <f>ROUND(I26-I33,2)</f>
        <v>0</v>
      </c>
      <c r="J36" s="71">
        <f>ROUND(J26-J33,2)</f>
        <v>0</v>
      </c>
      <c r="K36" s="71">
        <f>ROUND(K26-K33,2)</f>
        <v>0</v>
      </c>
      <c r="M36" s="46"/>
      <c r="N36" s="30" t="str">
        <f>$M$15*100&amp;"% increase to "&amp;$N$6</f>
        <v>9% increase to 2017 Government Contribution</v>
      </c>
      <c r="O36" s="31">
        <f t="shared" si="3"/>
        <v>0</v>
      </c>
      <c r="P36" s="32">
        <f t="shared" si="3"/>
        <v>0</v>
      </c>
      <c r="Q36" s="33">
        <f t="shared" si="3"/>
        <v>0</v>
      </c>
    </row>
    <row r="37" spans="1:17" ht="18" customHeight="1" thickBot="1">
      <c r="A37" s="87"/>
      <c r="B37" s="88"/>
      <c r="C37" s="88"/>
      <c r="D37" s="88"/>
      <c r="E37" s="88"/>
      <c r="F37" s="88"/>
      <c r="G37" s="88"/>
      <c r="H37" s="89"/>
      <c r="I37" s="93"/>
      <c r="J37" s="71"/>
      <c r="K37" s="71"/>
      <c r="M37" s="46"/>
      <c r="N37" s="46"/>
      <c r="O37" s="46"/>
      <c r="P37" s="18"/>
      <c r="Q37" s="46"/>
    </row>
    <row r="38" spans="1:17" ht="18" customHeight="1">
      <c r="A38" s="79" t="s">
        <v>14</v>
      </c>
      <c r="B38" s="80"/>
      <c r="C38" s="80"/>
      <c r="D38" s="80"/>
      <c r="E38" s="80"/>
      <c r="F38" s="80"/>
      <c r="G38" s="80"/>
      <c r="H38" s="81"/>
      <c r="I38" s="93"/>
      <c r="J38" s="71"/>
      <c r="K38" s="71"/>
      <c r="M38" s="46"/>
      <c r="N38" s="46"/>
      <c r="O38" s="47" t="s">
        <v>121</v>
      </c>
      <c r="P38" s="48"/>
      <c r="Q38" s="38"/>
    </row>
    <row r="39" spans="13:17" ht="18" customHeight="1" thickBot="1">
      <c r="M39" s="46"/>
      <c r="N39" s="46"/>
      <c r="O39" s="39" t="s">
        <v>117</v>
      </c>
      <c r="P39" s="40" t="s">
        <v>118</v>
      </c>
      <c r="Q39" s="41" t="s">
        <v>119</v>
      </c>
    </row>
    <row r="40" spans="13:17" ht="18" customHeight="1">
      <c r="M40" s="46"/>
      <c r="N40" s="22" t="str">
        <f>$M$12*100&amp;"% increase to "&amp;$N$6</f>
        <v>0% increase to 2017 Government Contribution</v>
      </c>
      <c r="O40" s="49" t="str">
        <f aca="true" t="shared" si="4" ref="O40:Q43">_xlfn.IFERROR(O33/O$7-1,"New Option")</f>
        <v>New Option</v>
      </c>
      <c r="P40" s="50" t="str">
        <f t="shared" si="4"/>
        <v>New Option</v>
      </c>
      <c r="Q40" s="51" t="str">
        <f t="shared" si="4"/>
        <v>New Option</v>
      </c>
    </row>
    <row r="41" spans="13:17" ht="18" customHeight="1">
      <c r="M41" s="46"/>
      <c r="N41" s="26" t="str">
        <f>$M$13*100&amp;"% increase to "&amp;$N$6</f>
        <v>3% increase to 2017 Government Contribution</v>
      </c>
      <c r="O41" s="52" t="str">
        <f t="shared" si="4"/>
        <v>New Option</v>
      </c>
      <c r="P41" s="53" t="str">
        <f t="shared" si="4"/>
        <v>New Option</v>
      </c>
      <c r="Q41" s="51" t="str">
        <f t="shared" si="4"/>
        <v>New Option</v>
      </c>
    </row>
    <row r="42" spans="13:17" ht="18" customHeight="1">
      <c r="M42" s="46"/>
      <c r="N42" s="26" t="str">
        <f>$M$14*100&amp;"% increase to "&amp;$N$6</f>
        <v>6% increase to 2017 Government Contribution</v>
      </c>
      <c r="O42" s="52" t="str">
        <f t="shared" si="4"/>
        <v>New Option</v>
      </c>
      <c r="P42" s="53" t="str">
        <f t="shared" si="4"/>
        <v>New Option</v>
      </c>
      <c r="Q42" s="51" t="str">
        <f t="shared" si="4"/>
        <v>New Option</v>
      </c>
    </row>
    <row r="43" spans="13:17" ht="18" customHeight="1" thickBot="1">
      <c r="M43" s="46"/>
      <c r="N43" s="30" t="str">
        <f>$M$15*100&amp;"% increase to "&amp;$N$6</f>
        <v>9% increase to 2017 Government Contribution</v>
      </c>
      <c r="O43" s="54" t="str">
        <f t="shared" si="4"/>
        <v>New Option</v>
      </c>
      <c r="P43" s="55" t="str">
        <f t="shared" si="4"/>
        <v>New Option</v>
      </c>
      <c r="Q43" s="56" t="str">
        <f t="shared" si="4"/>
        <v>New Option</v>
      </c>
    </row>
    <row r="44" spans="13:17" ht="18" customHeight="1">
      <c r="M44" s="46"/>
      <c r="N44" s="46"/>
      <c r="O44" s="46"/>
      <c r="P44" s="46"/>
      <c r="Q44" s="46"/>
    </row>
    <row r="45" spans="13:17" ht="18" customHeight="1">
      <c r="M45" s="46"/>
      <c r="N45" s="18" t="s">
        <v>122</v>
      </c>
      <c r="O45" s="46"/>
      <c r="P45" s="46"/>
      <c r="Q45" s="46"/>
    </row>
    <row r="46" spans="13:17" ht="18" customHeight="1">
      <c r="M46" s="46"/>
      <c r="N46" s="18" t="s">
        <v>128</v>
      </c>
      <c r="O46" s="46"/>
      <c r="P46" s="46"/>
      <c r="Q46" s="46"/>
    </row>
    <row r="47" spans="13:17" ht="18" customHeight="1">
      <c r="M47" s="46"/>
      <c r="N47" s="18" t="s">
        <v>124</v>
      </c>
      <c r="O47" s="46"/>
      <c r="P47" s="46"/>
      <c r="Q47" s="46"/>
    </row>
    <row r="48" spans="13:17" ht="15">
      <c r="M48" s="46"/>
      <c r="N48" s="18" t="s">
        <v>125</v>
      </c>
      <c r="O48" s="46"/>
      <c r="P48" s="46"/>
      <c r="Q48" s="46"/>
    </row>
  </sheetData>
  <protectedRanges>
    <protectedRange sqref="M12:M15" name="Range5_1"/>
  </protectedRanges>
  <mergeCells count="51">
    <mergeCell ref="A13:H14"/>
    <mergeCell ref="I13:I14"/>
    <mergeCell ref="J13:J14"/>
    <mergeCell ref="K13:K14"/>
    <mergeCell ref="I31:K32"/>
    <mergeCell ref="A26:H26"/>
    <mergeCell ref="A27:H27"/>
    <mergeCell ref="A19:H20"/>
    <mergeCell ref="A21:H24"/>
    <mergeCell ref="A31:H32"/>
    <mergeCell ref="I26:I28"/>
    <mergeCell ref="J26:J28"/>
    <mergeCell ref="K26:K28"/>
    <mergeCell ref="A28:H28"/>
    <mergeCell ref="A18:H18"/>
    <mergeCell ref="I15:I18"/>
    <mergeCell ref="A1:K2"/>
    <mergeCell ref="A4:B5"/>
    <mergeCell ref="C4:K5"/>
    <mergeCell ref="E6:I7"/>
    <mergeCell ref="I10:K12"/>
    <mergeCell ref="A10:G10"/>
    <mergeCell ref="A11:G11"/>
    <mergeCell ref="A12:G12"/>
    <mergeCell ref="A3:K3"/>
    <mergeCell ref="J6:K7"/>
    <mergeCell ref="A6:A7"/>
    <mergeCell ref="C6:C7"/>
    <mergeCell ref="B6:B7"/>
    <mergeCell ref="D6:D7"/>
    <mergeCell ref="C8:K8"/>
    <mergeCell ref="A9:K9"/>
    <mergeCell ref="J15:J18"/>
    <mergeCell ref="K15:K18"/>
    <mergeCell ref="J19:J25"/>
    <mergeCell ref="K19:K25"/>
    <mergeCell ref="I19:I25"/>
    <mergeCell ref="A25:H25"/>
    <mergeCell ref="A16:H17"/>
    <mergeCell ref="A15:H15"/>
    <mergeCell ref="A38:H38"/>
    <mergeCell ref="I36:I38"/>
    <mergeCell ref="J36:J38"/>
    <mergeCell ref="K36:K38"/>
    <mergeCell ref="A29:K30"/>
    <mergeCell ref="A33:H34"/>
    <mergeCell ref="A35:H35"/>
    <mergeCell ref="I33:I35"/>
    <mergeCell ref="J33:J35"/>
    <mergeCell ref="K33:K35"/>
    <mergeCell ref="A36:H37"/>
  </mergeCells>
  <printOptions/>
  <pageMargins left="0.7" right="0.7" top="0.75" bottom="0.75" header="0.3" footer="0.3"/>
  <pageSetup fitToHeight="0" fitToWidth="1" horizontalDpi="600" verticalDpi="600" orientation="portrait" scale="8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topLeftCell="A1">
      <selection activeCell="N40" sqref="N40:P43"/>
    </sheetView>
  </sheetViews>
  <sheetFormatPr defaultColWidth="8.8515625" defaultRowHeight="15"/>
  <cols>
    <col min="1" max="1" width="9.140625" style="9" customWidth="1"/>
    <col min="2" max="4" width="8.8515625" style="9" customWidth="1"/>
    <col min="5" max="6" width="9.140625" style="9" customWidth="1"/>
    <col min="7" max="7" width="13.8515625" style="9" customWidth="1"/>
    <col min="8" max="10" width="12.28125" style="9" customWidth="1"/>
    <col min="11" max="11" width="5.28125" style="9" customWidth="1"/>
    <col min="12" max="12" width="5.421875" style="57" customWidth="1"/>
    <col min="13" max="13" width="44.28125" style="57" customWidth="1"/>
    <col min="14" max="16" width="12.8515625" style="57" customWidth="1"/>
    <col min="17" max="16384" width="8.8515625" style="9" customWidth="1"/>
  </cols>
  <sheetData>
    <row r="1" spans="1:16" ht="18" customHeight="1" thickBot="1">
      <c r="A1" s="94" t="str">
        <f>"Attachment II - "&amp;year&amp;" RATE PROPOSAL - LARGE CARRIERS"</f>
        <v>Attachment II - 2018 RATE PROPOSAL - LARGE CARRIERS</v>
      </c>
      <c r="B1" s="95"/>
      <c r="C1" s="95"/>
      <c r="D1" s="95"/>
      <c r="E1" s="95"/>
      <c r="F1" s="95"/>
      <c r="G1" s="95"/>
      <c r="H1" s="95"/>
      <c r="I1" s="95"/>
      <c r="J1" s="96"/>
      <c r="L1" s="18"/>
      <c r="M1" s="18"/>
      <c r="N1" s="18"/>
      <c r="O1" s="18"/>
      <c r="P1" s="18"/>
    </row>
    <row r="2" spans="1:16" ht="18" customHeight="1" thickBot="1">
      <c r="A2" s="97"/>
      <c r="B2" s="98"/>
      <c r="C2" s="98"/>
      <c r="D2" s="98"/>
      <c r="E2" s="98"/>
      <c r="F2" s="98"/>
      <c r="G2" s="98"/>
      <c r="H2" s="98"/>
      <c r="I2" s="98"/>
      <c r="J2" s="99"/>
      <c r="L2" s="18"/>
      <c r="M2" s="18"/>
      <c r="N2" s="19" t="s">
        <v>117</v>
      </c>
      <c r="O2" s="20" t="s">
        <v>118</v>
      </c>
      <c r="P2" s="21" t="s">
        <v>119</v>
      </c>
    </row>
    <row r="3" spans="1:16" ht="18" customHeight="1">
      <c r="A3" s="115" t="s">
        <v>0</v>
      </c>
      <c r="B3" s="116"/>
      <c r="C3" s="116"/>
      <c r="D3" s="116"/>
      <c r="E3" s="116"/>
      <c r="F3" s="116"/>
      <c r="G3" s="116"/>
      <c r="H3" s="116"/>
      <c r="I3" s="116"/>
      <c r="J3" s="117"/>
      <c r="L3" s="18"/>
      <c r="M3" s="22" t="str">
        <f>year-1&amp;" Maximum Government Contribution"</f>
        <v>2017 Maximum Government Contribution</v>
      </c>
      <c r="N3" s="43">
        <v>221.67</v>
      </c>
      <c r="O3" s="44">
        <v>475.79</v>
      </c>
      <c r="P3" s="64">
        <v>505.22</v>
      </c>
    </row>
    <row r="4" spans="1:16" ht="18" customHeight="1">
      <c r="A4" s="100" t="s">
        <v>1</v>
      </c>
      <c r="B4" s="100"/>
      <c r="C4" s="102"/>
      <c r="D4" s="103"/>
      <c r="E4" s="103"/>
      <c r="F4" s="103"/>
      <c r="G4" s="103"/>
      <c r="H4" s="103"/>
      <c r="I4" s="103"/>
      <c r="J4" s="104"/>
      <c r="L4" s="18"/>
      <c r="M4" s="58" t="str">
        <f>year-1&amp;" Net-to-Carrier Rates"</f>
        <v>2017 Net-to-Carrier Rates</v>
      </c>
      <c r="N4" s="27"/>
      <c r="O4" s="28"/>
      <c r="P4" s="29"/>
    </row>
    <row r="5" spans="1:16" ht="18" customHeight="1">
      <c r="A5" s="101"/>
      <c r="B5" s="101"/>
      <c r="C5" s="105"/>
      <c r="D5" s="106"/>
      <c r="E5" s="106"/>
      <c r="F5" s="106"/>
      <c r="G5" s="106"/>
      <c r="H5" s="106"/>
      <c r="I5" s="106"/>
      <c r="J5" s="107"/>
      <c r="K5" s="13"/>
      <c r="L5" s="18"/>
      <c r="M5" s="58" t="str">
        <f>year-1&amp;" Gross Premium (Net-to-Carrier Rates * 1.04)"</f>
        <v>2017 Gross Premium (Net-to-Carrier Rates * 1.04)</v>
      </c>
      <c r="N5" s="23">
        <f>ROUND(N4*1.04,2)</f>
        <v>0</v>
      </c>
      <c r="O5" s="24">
        <f>ROUND(O4*1.04,2)</f>
        <v>0</v>
      </c>
      <c r="P5" s="66">
        <f>ROUND(P4*1.04,2)</f>
        <v>0</v>
      </c>
    </row>
    <row r="6" spans="1:16" ht="18" customHeight="1">
      <c r="A6" s="101" t="s">
        <v>2</v>
      </c>
      <c r="B6" s="162"/>
      <c r="C6" s="101" t="s">
        <v>3</v>
      </c>
      <c r="D6" s="162"/>
      <c r="E6" s="165" t="s">
        <v>110</v>
      </c>
      <c r="F6" s="166"/>
      <c r="G6" s="166"/>
      <c r="H6" s="167"/>
      <c r="I6" s="118"/>
      <c r="J6" s="119"/>
      <c r="K6" s="13"/>
      <c r="L6" s="18"/>
      <c r="M6" s="26" t="str">
        <f>year-1&amp;" Government Contribution"</f>
        <v>2017 Government Contribution</v>
      </c>
      <c r="N6" s="23" t="str">
        <f>IF(N5&gt;0,MIN(N3,ROUND(N5*0.75,2)),"New Option")</f>
        <v>New Option</v>
      </c>
      <c r="O6" s="24" t="str">
        <f>IF(O5&gt;0,MIN(O3,ROUND(O5*0.75,2)),"New Option")</f>
        <v>New Option</v>
      </c>
      <c r="P6" s="66" t="str">
        <f>IF(P5&gt;0,MIN(P3,ROUND(P5*0.75,2)),"New Option")</f>
        <v>New Option</v>
      </c>
    </row>
    <row r="7" spans="1:16" ht="18" customHeight="1" thickBot="1">
      <c r="A7" s="101"/>
      <c r="B7" s="163"/>
      <c r="C7" s="101"/>
      <c r="D7" s="163"/>
      <c r="E7" s="168"/>
      <c r="F7" s="169"/>
      <c r="G7" s="169"/>
      <c r="H7" s="170"/>
      <c r="I7" s="120"/>
      <c r="J7" s="121"/>
      <c r="K7" s="13"/>
      <c r="L7" s="18"/>
      <c r="M7" s="30" t="str">
        <f>year-1&amp;" Enrollee Contribuition"</f>
        <v>2017 Enrollee Contribuition</v>
      </c>
      <c r="N7" s="31" t="str">
        <f>IF(N5&gt;0,N5-N6,"New Option")</f>
        <v>New Option</v>
      </c>
      <c r="O7" s="32" t="str">
        <f>IF(O5&gt;0,O5-O6,"New Option")</f>
        <v>New Option</v>
      </c>
      <c r="P7" s="67" t="str">
        <f>IF(P5&gt;0,P5-P6,"New Option")</f>
        <v>New Option</v>
      </c>
    </row>
    <row r="8" spans="1:16" ht="18" customHeight="1">
      <c r="A8" s="11" t="s">
        <v>107</v>
      </c>
      <c r="B8" s="15">
        <v>2018</v>
      </c>
      <c r="C8" s="122"/>
      <c r="D8" s="122"/>
      <c r="E8" s="122"/>
      <c r="F8" s="122"/>
      <c r="G8" s="122"/>
      <c r="H8" s="122"/>
      <c r="I8" s="122"/>
      <c r="J8" s="122"/>
      <c r="K8" s="14"/>
      <c r="L8" s="34"/>
      <c r="M8" s="34"/>
      <c r="N8" s="34"/>
      <c r="O8" s="34"/>
      <c r="P8" s="34"/>
    </row>
    <row r="9" spans="1:16" ht="18" customHeight="1" thickBot="1">
      <c r="A9" s="164"/>
      <c r="B9" s="164"/>
      <c r="C9" s="164"/>
      <c r="D9" s="164"/>
      <c r="E9" s="164"/>
      <c r="F9" s="164"/>
      <c r="G9" s="164"/>
      <c r="H9" s="101" t="s">
        <v>7</v>
      </c>
      <c r="I9" s="101" t="s">
        <v>109</v>
      </c>
      <c r="J9" s="101" t="s">
        <v>8</v>
      </c>
      <c r="K9" s="13"/>
      <c r="L9" s="18"/>
      <c r="M9" s="18"/>
      <c r="N9" s="35" t="s">
        <v>120</v>
      </c>
      <c r="O9" s="18"/>
      <c r="P9" s="18"/>
    </row>
    <row r="10" spans="1:16" ht="17.25" customHeight="1">
      <c r="A10" s="164"/>
      <c r="B10" s="164"/>
      <c r="C10" s="164"/>
      <c r="D10" s="164"/>
      <c r="E10" s="164"/>
      <c r="F10" s="164"/>
      <c r="G10" s="164"/>
      <c r="H10" s="101"/>
      <c r="I10" s="101"/>
      <c r="J10" s="101"/>
      <c r="K10" s="13"/>
      <c r="L10" s="18"/>
      <c r="M10" s="18"/>
      <c r="N10" s="36" t="str">
        <f>year&amp;" Maximum Government Contribution *"</f>
        <v>2018 Maximum Government Contribution *</v>
      </c>
      <c r="O10" s="37"/>
      <c r="P10" s="38"/>
    </row>
    <row r="11" spans="1:16" ht="18" customHeight="1" thickBot="1">
      <c r="A11" s="147" t="str">
        <f>"1. Proposed FEHB Rates Before Loadings for January 1, "&amp;year&amp;""</f>
        <v>1. Proposed FEHB Rates Before Loadings for January 1, 2018</v>
      </c>
      <c r="B11" s="148"/>
      <c r="C11" s="148"/>
      <c r="D11" s="148"/>
      <c r="E11" s="148"/>
      <c r="F11" s="148"/>
      <c r="G11" s="149"/>
      <c r="H11" s="159"/>
      <c r="I11" s="159"/>
      <c r="J11" s="159"/>
      <c r="K11" s="13"/>
      <c r="L11" s="18"/>
      <c r="M11" s="18"/>
      <c r="N11" s="39" t="s">
        <v>117</v>
      </c>
      <c r="O11" s="40" t="s">
        <v>118</v>
      </c>
      <c r="P11" s="41" t="s">
        <v>119</v>
      </c>
    </row>
    <row r="12" spans="1:16" ht="18" customHeight="1">
      <c r="A12" s="150"/>
      <c r="B12" s="144"/>
      <c r="C12" s="144"/>
      <c r="D12" s="144"/>
      <c r="E12" s="144"/>
      <c r="F12" s="144"/>
      <c r="G12" s="145"/>
      <c r="H12" s="160"/>
      <c r="I12" s="160"/>
      <c r="J12" s="160"/>
      <c r="K12" s="13"/>
      <c r="L12" s="42">
        <v>0</v>
      </c>
      <c r="M12" s="22" t="str">
        <f>$L$12*100&amp;"% increase to "&amp;$M$6</f>
        <v>0% increase to 2017 Government Contribution</v>
      </c>
      <c r="N12" s="23">
        <f>ROUND($N$3*(1+L12),2)</f>
        <v>221.67</v>
      </c>
      <c r="O12" s="24">
        <f>ROUND($O$3*(1+L12),2)</f>
        <v>475.79</v>
      </c>
      <c r="P12" s="25">
        <f>ROUND($P$3*(1+L12),2)</f>
        <v>505.22</v>
      </c>
    </row>
    <row r="13" spans="1:16" ht="18" customHeight="1">
      <c r="A13" s="147" t="s">
        <v>15</v>
      </c>
      <c r="B13" s="148"/>
      <c r="C13" s="148"/>
      <c r="D13" s="148"/>
      <c r="E13" s="148"/>
      <c r="F13" s="148"/>
      <c r="G13" s="148"/>
      <c r="H13" s="148"/>
      <c r="I13" s="148"/>
      <c r="J13" s="149"/>
      <c r="K13" s="13"/>
      <c r="L13" s="45">
        <v>0.03</v>
      </c>
      <c r="M13" s="26" t="str">
        <f>$L$13*100&amp;"% increase to "&amp;$M$6</f>
        <v>3% increase to 2017 Government Contribution</v>
      </c>
      <c r="N13" s="68">
        <f>ROUND($N$3*(1+L13),2)</f>
        <v>228.32</v>
      </c>
      <c r="O13" s="69">
        <f>ROUND($O$3*(1+L13),2)</f>
        <v>490.06</v>
      </c>
      <c r="P13" s="70">
        <f>ROUND($P$3*(1+L13),2)</f>
        <v>520.38</v>
      </c>
    </row>
    <row r="14" spans="1:16" ht="18" customHeight="1">
      <c r="A14" s="150"/>
      <c r="B14" s="144"/>
      <c r="C14" s="144"/>
      <c r="D14" s="144"/>
      <c r="E14" s="144"/>
      <c r="F14" s="144"/>
      <c r="G14" s="144"/>
      <c r="H14" s="144"/>
      <c r="I14" s="144"/>
      <c r="J14" s="145"/>
      <c r="L14" s="45">
        <v>0.06</v>
      </c>
      <c r="M14" s="26" t="str">
        <f>$L$14*100&amp;"% increase to "&amp;$M$6</f>
        <v>6% increase to 2017 Government Contribution</v>
      </c>
      <c r="N14" s="23">
        <f>ROUND($N$3*(1+L14),2)</f>
        <v>234.97</v>
      </c>
      <c r="O14" s="24">
        <f>ROUND($O$3*(1+L14),2)</f>
        <v>504.34</v>
      </c>
      <c r="P14" s="66">
        <f>ROUND($P$3*(1+L14),2)</f>
        <v>535.53</v>
      </c>
    </row>
    <row r="15" spans="1:16" ht="18" customHeight="1" thickBot="1">
      <c r="A15" s="132" t="s">
        <v>16</v>
      </c>
      <c r="B15" s="171"/>
      <c r="C15" s="171"/>
      <c r="D15" s="171"/>
      <c r="E15" s="171"/>
      <c r="F15" s="171"/>
      <c r="G15" s="171"/>
      <c r="H15" s="159"/>
      <c r="I15" s="159"/>
      <c r="J15" s="159"/>
      <c r="L15" s="45">
        <v>0.09</v>
      </c>
      <c r="M15" s="30" t="str">
        <f>$L$15*100&amp;"% increase to "&amp;$M$6</f>
        <v>9% increase to 2017 Government Contribution</v>
      </c>
      <c r="N15" s="31">
        <f>ROUND($N$3*(1+L15),2)</f>
        <v>241.62</v>
      </c>
      <c r="O15" s="32">
        <f>ROUND($O$3*(1+L15),2)</f>
        <v>518.61</v>
      </c>
      <c r="P15" s="67">
        <f>ROUND($P$3*(1+L15),2)</f>
        <v>550.69</v>
      </c>
    </row>
    <row r="16" spans="1:16" ht="18" customHeight="1" thickBot="1">
      <c r="A16" s="79"/>
      <c r="B16" s="171"/>
      <c r="C16" s="171"/>
      <c r="D16" s="171"/>
      <c r="E16" s="171"/>
      <c r="F16" s="171"/>
      <c r="G16" s="171"/>
      <c r="H16" s="160"/>
      <c r="I16" s="160"/>
      <c r="J16" s="160"/>
      <c r="L16" s="18"/>
      <c r="M16" s="18"/>
      <c r="N16" s="18"/>
      <c r="O16" s="18"/>
      <c r="P16" s="18"/>
    </row>
    <row r="17" spans="1:16" ht="18" customHeight="1">
      <c r="A17" s="151" t="s">
        <v>17</v>
      </c>
      <c r="B17" s="153"/>
      <c r="C17" s="154"/>
      <c r="D17" s="154"/>
      <c r="E17" s="154"/>
      <c r="F17" s="154"/>
      <c r="G17" s="155"/>
      <c r="H17" s="159"/>
      <c r="I17" s="159"/>
      <c r="J17" s="159"/>
      <c r="L17" s="18"/>
      <c r="M17" s="46"/>
      <c r="N17" s="36" t="str">
        <f>year&amp;" Gross Premium"</f>
        <v>2018 Gross Premium</v>
      </c>
      <c r="O17" s="37"/>
      <c r="P17" s="38"/>
    </row>
    <row r="18" spans="1:16" ht="18" customHeight="1" thickBot="1">
      <c r="A18" s="152"/>
      <c r="B18" s="156"/>
      <c r="C18" s="157"/>
      <c r="D18" s="157"/>
      <c r="E18" s="157"/>
      <c r="F18" s="157"/>
      <c r="G18" s="158"/>
      <c r="H18" s="160"/>
      <c r="I18" s="160"/>
      <c r="J18" s="160"/>
      <c r="L18" s="34"/>
      <c r="M18" s="46"/>
      <c r="N18" s="39" t="s">
        <v>117</v>
      </c>
      <c r="O18" s="40" t="s">
        <v>118</v>
      </c>
      <c r="P18" s="41" t="s">
        <v>119</v>
      </c>
    </row>
    <row r="19" spans="1:16" ht="18" customHeight="1">
      <c r="A19" s="147" t="s">
        <v>18</v>
      </c>
      <c r="B19" s="148"/>
      <c r="C19" s="148"/>
      <c r="D19" s="148"/>
      <c r="E19" s="148"/>
      <c r="F19" s="148"/>
      <c r="G19" s="149"/>
      <c r="H19" s="159">
        <f>ROUND(SUM(H11,H15:H18),2)</f>
        <v>0</v>
      </c>
      <c r="I19" s="159">
        <f>ROUND(SUM(I11,I15:I18),2)</f>
        <v>0</v>
      </c>
      <c r="J19" s="159">
        <f>ROUND(SUM(J11,J15:J18),2)</f>
        <v>0</v>
      </c>
      <c r="L19" s="34"/>
      <c r="M19" s="22" t="str">
        <f>$L$12*100&amp;"% increase to "&amp;$M$6</f>
        <v>0% increase to 2017 Government Contribution</v>
      </c>
      <c r="N19" s="23">
        <f>ROUND($H$49*1.04,2)</f>
        <v>0</v>
      </c>
      <c r="O19" s="24">
        <f>ROUND($I$49*1.04,2)</f>
        <v>0</v>
      </c>
      <c r="P19" s="25">
        <f>ROUND($J$49*1.04,2)</f>
        <v>0</v>
      </c>
    </row>
    <row r="20" spans="1:16" ht="18" customHeight="1">
      <c r="A20" s="150"/>
      <c r="B20" s="144"/>
      <c r="C20" s="144"/>
      <c r="D20" s="144"/>
      <c r="E20" s="144"/>
      <c r="F20" s="144"/>
      <c r="G20" s="145"/>
      <c r="H20" s="160"/>
      <c r="I20" s="160"/>
      <c r="J20" s="160"/>
      <c r="L20" s="46"/>
      <c r="M20" s="26" t="str">
        <f>$L$13*100&amp;"% increase to "&amp;$M$6</f>
        <v>3% increase to 2017 Government Contribution</v>
      </c>
      <c r="N20" s="68">
        <f aca="true" t="shared" si="0" ref="N20:N22">ROUND($H$49*1.04,2)</f>
        <v>0</v>
      </c>
      <c r="O20" s="69">
        <f aca="true" t="shared" si="1" ref="O20:O22">ROUND($I$49*1.04,2)</f>
        <v>0</v>
      </c>
      <c r="P20" s="70">
        <f aca="true" t="shared" si="2" ref="P20:P22">ROUND($J$49*1.04,2)</f>
        <v>0</v>
      </c>
    </row>
    <row r="21" spans="1:16" ht="18" customHeight="1">
      <c r="A21" s="124" t="s">
        <v>19</v>
      </c>
      <c r="B21" s="124"/>
      <c r="C21" s="124"/>
      <c r="D21" s="124"/>
      <c r="E21" s="124"/>
      <c r="F21" s="124"/>
      <c r="G21" s="124"/>
      <c r="H21" s="124"/>
      <c r="I21" s="124"/>
      <c r="J21" s="124"/>
      <c r="L21" s="46"/>
      <c r="M21" s="26" t="str">
        <f>$L$14*100&amp;"% increase to "&amp;$M$6</f>
        <v>6% increase to 2017 Government Contribution</v>
      </c>
      <c r="N21" s="23">
        <f t="shared" si="0"/>
        <v>0</v>
      </c>
      <c r="O21" s="24">
        <f t="shared" si="1"/>
        <v>0</v>
      </c>
      <c r="P21" s="66">
        <f t="shared" si="2"/>
        <v>0</v>
      </c>
    </row>
    <row r="22" spans="1:16" ht="18" customHeight="1" thickBot="1">
      <c r="A22" s="161"/>
      <c r="B22" s="161"/>
      <c r="C22" s="161"/>
      <c r="D22" s="161"/>
      <c r="E22" s="161"/>
      <c r="F22" s="161"/>
      <c r="G22" s="161"/>
      <c r="H22" s="124"/>
      <c r="I22" s="124"/>
      <c r="J22" s="124"/>
      <c r="L22" s="46"/>
      <c r="M22" s="30" t="str">
        <f>$L$15*100&amp;"% increase to "&amp;$M$6</f>
        <v>9% increase to 2017 Government Contribution</v>
      </c>
      <c r="N22" s="31">
        <f t="shared" si="0"/>
        <v>0</v>
      </c>
      <c r="O22" s="32">
        <f t="shared" si="1"/>
        <v>0</v>
      </c>
      <c r="P22" s="67">
        <f t="shared" si="2"/>
        <v>0</v>
      </c>
    </row>
    <row r="23" spans="1:16" ht="18" customHeight="1" thickBot="1">
      <c r="A23" s="165"/>
      <c r="B23" s="148" t="s">
        <v>20</v>
      </c>
      <c r="C23" s="148"/>
      <c r="D23" s="148"/>
      <c r="E23" s="148"/>
      <c r="F23" s="148"/>
      <c r="G23" s="149"/>
      <c r="H23" s="83"/>
      <c r="I23" s="83"/>
      <c r="J23" s="83"/>
      <c r="L23" s="46"/>
      <c r="M23" s="46"/>
      <c r="N23" s="46"/>
      <c r="O23" s="34"/>
      <c r="P23" s="46"/>
    </row>
    <row r="24" spans="1:16" ht="18" customHeight="1">
      <c r="A24" s="168"/>
      <c r="B24" s="144"/>
      <c r="C24" s="144"/>
      <c r="D24" s="144"/>
      <c r="E24" s="144"/>
      <c r="F24" s="144"/>
      <c r="G24" s="145"/>
      <c r="H24" s="83"/>
      <c r="I24" s="83"/>
      <c r="J24" s="83"/>
      <c r="L24" s="46"/>
      <c r="M24" s="46"/>
      <c r="N24" s="36" t="str">
        <f>year&amp;" Government Contribution"</f>
        <v>2018 Government Contribution</v>
      </c>
      <c r="O24" s="37"/>
      <c r="P24" s="38"/>
    </row>
    <row r="25" spans="1:16" ht="18" customHeight="1" thickBot="1">
      <c r="A25" s="172"/>
      <c r="B25" s="142" t="s">
        <v>21</v>
      </c>
      <c r="C25" s="142"/>
      <c r="D25" s="142"/>
      <c r="E25" s="142"/>
      <c r="F25" s="142"/>
      <c r="G25" s="143"/>
      <c r="H25" s="83"/>
      <c r="I25" s="83"/>
      <c r="J25" s="83"/>
      <c r="L25" s="46"/>
      <c r="M25" s="46"/>
      <c r="N25" s="39" t="s">
        <v>117</v>
      </c>
      <c r="O25" s="40" t="s">
        <v>118</v>
      </c>
      <c r="P25" s="41" t="s">
        <v>119</v>
      </c>
    </row>
    <row r="26" spans="1:16" ht="18" customHeight="1">
      <c r="A26" s="168"/>
      <c r="B26" s="144"/>
      <c r="C26" s="144"/>
      <c r="D26" s="144"/>
      <c r="E26" s="144"/>
      <c r="F26" s="144"/>
      <c r="G26" s="145"/>
      <c r="H26" s="83"/>
      <c r="I26" s="83"/>
      <c r="J26" s="83"/>
      <c r="L26" s="46"/>
      <c r="M26" s="22" t="str">
        <f>$L$12*100&amp;"% increase to "&amp;$M$6</f>
        <v>0% increase to 2017 Government Contribution</v>
      </c>
      <c r="N26" s="43">
        <f aca="true" t="shared" si="3" ref="N26:P29">MIN(N12,ROUND(N19*0.75,2))</f>
        <v>0</v>
      </c>
      <c r="O26" s="44">
        <f t="shared" si="3"/>
        <v>0</v>
      </c>
      <c r="P26" s="25">
        <f t="shared" si="3"/>
        <v>0</v>
      </c>
    </row>
    <row r="27" spans="1:16" ht="18" customHeight="1">
      <c r="A27" s="146" t="s">
        <v>22</v>
      </c>
      <c r="B27" s="146"/>
      <c r="C27" s="146"/>
      <c r="D27" s="146"/>
      <c r="E27" s="146"/>
      <c r="F27" s="146"/>
      <c r="G27" s="146"/>
      <c r="H27" s="83">
        <f>ROUND(H19+H23+H25,2)</f>
        <v>0</v>
      </c>
      <c r="I27" s="83">
        <f>ROUND(I19+I23+I25,2)</f>
        <v>0</v>
      </c>
      <c r="J27" s="83">
        <f>ROUND(J19+J23+J25,2)</f>
        <v>0</v>
      </c>
      <c r="L27" s="46"/>
      <c r="M27" s="26" t="str">
        <f>$L$13*100&amp;"% increase to "&amp;$M$6</f>
        <v>3% increase to 2017 Government Contribution</v>
      </c>
      <c r="N27" s="23">
        <f t="shared" si="3"/>
        <v>0</v>
      </c>
      <c r="O27" s="24">
        <f t="shared" si="3"/>
        <v>0</v>
      </c>
      <c r="P27" s="25">
        <f t="shared" si="3"/>
        <v>0</v>
      </c>
    </row>
    <row r="28" spans="1:16" ht="18" customHeight="1">
      <c r="A28" s="124"/>
      <c r="B28" s="124"/>
      <c r="C28" s="124"/>
      <c r="D28" s="124"/>
      <c r="E28" s="124"/>
      <c r="F28" s="124"/>
      <c r="G28" s="124"/>
      <c r="H28" s="83"/>
      <c r="I28" s="83"/>
      <c r="J28" s="83"/>
      <c r="L28" s="46"/>
      <c r="M28" s="26" t="str">
        <f>$L$14*100&amp;"% increase to "&amp;$M$6</f>
        <v>6% increase to 2017 Government Contribution</v>
      </c>
      <c r="N28" s="23">
        <f t="shared" si="3"/>
        <v>0</v>
      </c>
      <c r="O28" s="24">
        <f t="shared" si="3"/>
        <v>0</v>
      </c>
      <c r="P28" s="25">
        <f t="shared" si="3"/>
        <v>0</v>
      </c>
    </row>
    <row r="29" spans="1:16" ht="18" customHeight="1" thickBot="1">
      <c r="A29" s="124" t="s">
        <v>23</v>
      </c>
      <c r="B29" s="124"/>
      <c r="C29" s="124"/>
      <c r="D29" s="124"/>
      <c r="E29" s="124"/>
      <c r="F29" s="124"/>
      <c r="G29" s="124"/>
      <c r="H29" s="135"/>
      <c r="I29" s="135"/>
      <c r="J29" s="135"/>
      <c r="L29" s="46"/>
      <c r="M29" s="30" t="str">
        <f>$L$15*100&amp;"% increase to "&amp;$M$6</f>
        <v>9% increase to 2017 Government Contribution</v>
      </c>
      <c r="N29" s="31">
        <f t="shared" si="3"/>
        <v>0</v>
      </c>
      <c r="O29" s="32">
        <f t="shared" si="3"/>
        <v>0</v>
      </c>
      <c r="P29" s="33">
        <f t="shared" si="3"/>
        <v>0</v>
      </c>
    </row>
    <row r="30" spans="1:16" ht="18" customHeight="1" thickBot="1">
      <c r="A30" s="124"/>
      <c r="B30" s="124"/>
      <c r="C30" s="124"/>
      <c r="D30" s="124"/>
      <c r="E30" s="124"/>
      <c r="F30" s="124"/>
      <c r="G30" s="124"/>
      <c r="H30" s="135"/>
      <c r="I30" s="135"/>
      <c r="J30" s="135"/>
      <c r="L30" s="46"/>
      <c r="M30" s="46"/>
      <c r="N30" s="46"/>
      <c r="O30" s="18"/>
      <c r="P30" s="46"/>
    </row>
    <row r="31" spans="1:16" ht="18" customHeight="1">
      <c r="A31" s="124" t="s">
        <v>24</v>
      </c>
      <c r="B31" s="124"/>
      <c r="C31" s="124"/>
      <c r="D31" s="124"/>
      <c r="E31" s="124"/>
      <c r="F31" s="124"/>
      <c r="G31" s="124"/>
      <c r="H31" s="83">
        <f>ROUND(H27*$H$29,2)</f>
        <v>0</v>
      </c>
      <c r="I31" s="83">
        <f>ROUND(I27*$H$29,2)</f>
        <v>0</v>
      </c>
      <c r="J31" s="83">
        <f>ROUND(J27*$H$29,2)</f>
        <v>0</v>
      </c>
      <c r="L31" s="46"/>
      <c r="M31" s="46"/>
      <c r="N31" s="36" t="str">
        <f>year&amp;" Enrollee Contribution"</f>
        <v>2018 Enrollee Contribution</v>
      </c>
      <c r="O31" s="37"/>
      <c r="P31" s="38"/>
    </row>
    <row r="32" spans="1:16" ht="18" customHeight="1" thickBot="1">
      <c r="A32" s="124"/>
      <c r="B32" s="124"/>
      <c r="C32" s="124"/>
      <c r="D32" s="124"/>
      <c r="E32" s="124"/>
      <c r="F32" s="124"/>
      <c r="G32" s="124"/>
      <c r="H32" s="83"/>
      <c r="I32" s="83"/>
      <c r="J32" s="83"/>
      <c r="L32" s="46"/>
      <c r="M32" s="46"/>
      <c r="N32" s="39" t="s">
        <v>117</v>
      </c>
      <c r="O32" s="40" t="s">
        <v>118</v>
      </c>
      <c r="P32" s="41" t="s">
        <v>119</v>
      </c>
    </row>
    <row r="33" spans="1:16" ht="18" customHeight="1">
      <c r="A33" s="124" t="str">
        <f>"5a. Proposed "&amp;year&amp;" FEHB Rates Before Discount [(4c) + (4e)]"</f>
        <v>5a. Proposed 2018 FEHB Rates Before Discount [(4c) + (4e)]</v>
      </c>
      <c r="B33" s="124"/>
      <c r="C33" s="124"/>
      <c r="D33" s="124"/>
      <c r="E33" s="124"/>
      <c r="F33" s="124"/>
      <c r="G33" s="124"/>
      <c r="H33" s="83">
        <f>ROUND(H31+H27,2)</f>
        <v>0</v>
      </c>
      <c r="I33" s="83">
        <f>ROUND(I31+I27,2)</f>
        <v>0</v>
      </c>
      <c r="J33" s="83">
        <f>ROUND(J31+J27,2)</f>
        <v>0</v>
      </c>
      <c r="L33" s="46"/>
      <c r="M33" s="22" t="str">
        <f>$L$12*100&amp;"% increase to "&amp;$M$6</f>
        <v>0% increase to 2017 Government Contribution</v>
      </c>
      <c r="N33" s="43">
        <f aca="true" t="shared" si="4" ref="N33:P36">N19-N26</f>
        <v>0</v>
      </c>
      <c r="O33" s="44">
        <f t="shared" si="4"/>
        <v>0</v>
      </c>
      <c r="P33" s="25">
        <f t="shared" si="4"/>
        <v>0</v>
      </c>
    </row>
    <row r="34" spans="1:16" ht="18" customHeight="1">
      <c r="A34" s="124"/>
      <c r="B34" s="124"/>
      <c r="C34" s="124"/>
      <c r="D34" s="124"/>
      <c r="E34" s="124"/>
      <c r="F34" s="124"/>
      <c r="G34" s="124"/>
      <c r="H34" s="83"/>
      <c r="I34" s="83"/>
      <c r="J34" s="83"/>
      <c r="L34" s="46"/>
      <c r="M34" s="26" t="str">
        <f>$L$13*100&amp;"% increase to "&amp;$M$6</f>
        <v>3% increase to 2017 Government Contribution</v>
      </c>
      <c r="N34" s="23">
        <f t="shared" si="4"/>
        <v>0</v>
      </c>
      <c r="O34" s="24">
        <f t="shared" si="4"/>
        <v>0</v>
      </c>
      <c r="P34" s="25">
        <f t="shared" si="4"/>
        <v>0</v>
      </c>
    </row>
    <row r="35" spans="1:16" ht="18" customHeight="1">
      <c r="A35" s="124" t="s">
        <v>25</v>
      </c>
      <c r="B35" s="124"/>
      <c r="C35" s="124"/>
      <c r="D35" s="124"/>
      <c r="E35" s="124"/>
      <c r="F35" s="124"/>
      <c r="G35" s="124"/>
      <c r="H35" s="124"/>
      <c r="I35" s="124"/>
      <c r="J35" s="124"/>
      <c r="L35" s="46"/>
      <c r="M35" s="26" t="str">
        <f>$L$14*100&amp;"% increase to "&amp;$M$6</f>
        <v>6% increase to 2017 Government Contribution</v>
      </c>
      <c r="N35" s="23">
        <f t="shared" si="4"/>
        <v>0</v>
      </c>
      <c r="O35" s="24">
        <f t="shared" si="4"/>
        <v>0</v>
      </c>
      <c r="P35" s="25">
        <f t="shared" si="4"/>
        <v>0</v>
      </c>
    </row>
    <row r="36" spans="1:16" ht="18" customHeight="1" thickBot="1">
      <c r="A36" s="161"/>
      <c r="B36" s="161"/>
      <c r="C36" s="161"/>
      <c r="D36" s="161"/>
      <c r="E36" s="161"/>
      <c r="F36" s="161"/>
      <c r="G36" s="161"/>
      <c r="H36" s="124"/>
      <c r="I36" s="124"/>
      <c r="J36" s="124"/>
      <c r="L36" s="46"/>
      <c r="M36" s="30" t="str">
        <f>$L$15*100&amp;"% increase to "&amp;$M$6</f>
        <v>9% increase to 2017 Government Contribution</v>
      </c>
      <c r="N36" s="31">
        <f t="shared" si="4"/>
        <v>0</v>
      </c>
      <c r="O36" s="32">
        <f t="shared" si="4"/>
        <v>0</v>
      </c>
      <c r="P36" s="33">
        <f t="shared" si="4"/>
        <v>0</v>
      </c>
    </row>
    <row r="37" spans="1:16" ht="18" customHeight="1" thickBot="1">
      <c r="A37" s="165"/>
      <c r="B37" s="148" t="s">
        <v>26</v>
      </c>
      <c r="C37" s="148"/>
      <c r="D37" s="148"/>
      <c r="E37" s="148"/>
      <c r="F37" s="148"/>
      <c r="G37" s="149"/>
      <c r="H37" s="83"/>
      <c r="I37" s="83"/>
      <c r="J37" s="83"/>
      <c r="L37" s="46"/>
      <c r="M37" s="46"/>
      <c r="N37" s="46"/>
      <c r="O37" s="18"/>
      <c r="P37" s="46"/>
    </row>
    <row r="38" spans="1:16" ht="18" customHeight="1">
      <c r="A38" s="168"/>
      <c r="B38" s="144"/>
      <c r="C38" s="144"/>
      <c r="D38" s="144"/>
      <c r="E38" s="144"/>
      <c r="F38" s="144"/>
      <c r="G38" s="145"/>
      <c r="H38" s="83"/>
      <c r="I38" s="83"/>
      <c r="J38" s="83"/>
      <c r="L38" s="46"/>
      <c r="M38" s="46"/>
      <c r="N38" s="47" t="s">
        <v>121</v>
      </c>
      <c r="O38" s="48"/>
      <c r="P38" s="38"/>
    </row>
    <row r="39" spans="1:16" ht="18" customHeight="1" thickBot="1">
      <c r="A39" s="165"/>
      <c r="B39" s="148" t="s">
        <v>27</v>
      </c>
      <c r="C39" s="148"/>
      <c r="D39" s="148"/>
      <c r="E39" s="148"/>
      <c r="F39" s="148"/>
      <c r="G39" s="149"/>
      <c r="H39" s="83"/>
      <c r="I39" s="83"/>
      <c r="J39" s="83"/>
      <c r="L39" s="46"/>
      <c r="M39" s="46"/>
      <c r="N39" s="39" t="s">
        <v>117</v>
      </c>
      <c r="O39" s="40" t="s">
        <v>118</v>
      </c>
      <c r="P39" s="41" t="s">
        <v>119</v>
      </c>
    </row>
    <row r="40" spans="1:16" ht="18" customHeight="1">
      <c r="A40" s="168"/>
      <c r="B40" s="144"/>
      <c r="C40" s="144"/>
      <c r="D40" s="144"/>
      <c r="E40" s="144"/>
      <c r="F40" s="144"/>
      <c r="G40" s="145"/>
      <c r="H40" s="83"/>
      <c r="I40" s="83"/>
      <c r="J40" s="83"/>
      <c r="L40" s="46"/>
      <c r="M40" s="22" t="str">
        <f>$L$12*100&amp;"% increase to "&amp;$M$6</f>
        <v>0% increase to 2017 Government Contribution</v>
      </c>
      <c r="N40" s="49" t="str">
        <f aca="true" t="shared" si="5" ref="N40:P43">_xlfn.IFERROR(N33/N$7-1,"New Option")</f>
        <v>New Option</v>
      </c>
      <c r="O40" s="50" t="str">
        <f t="shared" si="5"/>
        <v>New Option</v>
      </c>
      <c r="P40" s="51" t="str">
        <f t="shared" si="5"/>
        <v>New Option</v>
      </c>
    </row>
    <row r="41" spans="1:16" ht="18" customHeight="1">
      <c r="A41" s="146" t="str">
        <f>"5c. Final Proposed "&amp;year&amp;" FEHB Rates [(5a) - (5bi) - (5bii)]"</f>
        <v>5c. Final Proposed 2018 FEHB Rates [(5a) - (5bi) - (5bii)]</v>
      </c>
      <c r="B41" s="146"/>
      <c r="C41" s="146"/>
      <c r="D41" s="146"/>
      <c r="E41" s="146"/>
      <c r="F41" s="146"/>
      <c r="G41" s="146"/>
      <c r="H41" s="83">
        <f>ROUND(H33-H37-H39,2)</f>
        <v>0</v>
      </c>
      <c r="I41" s="83">
        <f>ROUND(I33-I37-I39,2)</f>
        <v>0</v>
      </c>
      <c r="J41" s="83">
        <f>ROUND(J33-J37-J39,2)</f>
        <v>0</v>
      </c>
      <c r="L41" s="46"/>
      <c r="M41" s="26" t="str">
        <f>$L$13*100&amp;"% increase to "&amp;$M$6</f>
        <v>3% increase to 2017 Government Contribution</v>
      </c>
      <c r="N41" s="52" t="str">
        <f t="shared" si="5"/>
        <v>New Option</v>
      </c>
      <c r="O41" s="53" t="str">
        <f t="shared" si="5"/>
        <v>New Option</v>
      </c>
      <c r="P41" s="51" t="str">
        <f t="shared" si="5"/>
        <v>New Option</v>
      </c>
    </row>
    <row r="42" spans="1:16" ht="18" customHeight="1">
      <c r="A42" s="124"/>
      <c r="B42" s="124"/>
      <c r="C42" s="124"/>
      <c r="D42" s="124"/>
      <c r="E42" s="124"/>
      <c r="F42" s="124"/>
      <c r="G42" s="124"/>
      <c r="H42" s="83"/>
      <c r="I42" s="83"/>
      <c r="J42" s="83"/>
      <c r="L42" s="46"/>
      <c r="M42" s="26" t="str">
        <f>$L$14*100&amp;"% increase to "&amp;$M$6</f>
        <v>6% increase to 2017 Government Contribution</v>
      </c>
      <c r="N42" s="52" t="str">
        <f t="shared" si="5"/>
        <v>New Option</v>
      </c>
      <c r="O42" s="53" t="str">
        <f t="shared" si="5"/>
        <v>New Option</v>
      </c>
      <c r="P42" s="51" t="str">
        <f t="shared" si="5"/>
        <v>New Option</v>
      </c>
    </row>
    <row r="43" spans="1:16" ht="15.75" customHeight="1" thickBot="1">
      <c r="A43" s="136" t="s">
        <v>127</v>
      </c>
      <c r="B43" s="137"/>
      <c r="C43" s="137"/>
      <c r="D43" s="137"/>
      <c r="E43" s="137"/>
      <c r="F43" s="137"/>
      <c r="G43" s="137"/>
      <c r="H43" s="137"/>
      <c r="I43" s="137"/>
      <c r="J43" s="138"/>
      <c r="L43" s="46"/>
      <c r="M43" s="30" t="str">
        <f>$L$15*100&amp;"% increase to "&amp;$M$6</f>
        <v>9% increase to 2017 Government Contribution</v>
      </c>
      <c r="N43" s="54" t="str">
        <f t="shared" si="5"/>
        <v>New Option</v>
      </c>
      <c r="O43" s="55" t="str">
        <f t="shared" si="5"/>
        <v>New Option</v>
      </c>
      <c r="P43" s="56" t="str">
        <f t="shared" si="5"/>
        <v>New Option</v>
      </c>
    </row>
    <row r="44" spans="1:16" ht="15">
      <c r="A44" s="139"/>
      <c r="B44" s="140"/>
      <c r="C44" s="140"/>
      <c r="D44" s="140"/>
      <c r="E44" s="140"/>
      <c r="F44" s="140"/>
      <c r="G44" s="140"/>
      <c r="H44" s="140"/>
      <c r="I44" s="140"/>
      <c r="J44" s="141"/>
      <c r="L44" s="46"/>
      <c r="M44" s="46"/>
      <c r="N44" s="46"/>
      <c r="O44" s="46"/>
      <c r="P44" s="46"/>
    </row>
    <row r="45" spans="1:16" ht="15">
      <c r="A45" s="132" t="s">
        <v>111</v>
      </c>
      <c r="B45" s="133"/>
      <c r="C45" s="133"/>
      <c r="D45" s="133"/>
      <c r="E45" s="133"/>
      <c r="F45" s="133"/>
      <c r="G45" s="134"/>
      <c r="H45" s="135"/>
      <c r="I45" s="135"/>
      <c r="J45" s="135"/>
      <c r="L45" s="46"/>
      <c r="M45" s="18" t="s">
        <v>122</v>
      </c>
      <c r="N45" s="46"/>
      <c r="O45" s="46"/>
      <c r="P45" s="46"/>
    </row>
    <row r="46" spans="1:16" ht="15">
      <c r="A46" s="79"/>
      <c r="B46" s="80"/>
      <c r="C46" s="80"/>
      <c r="D46" s="80"/>
      <c r="E46" s="80"/>
      <c r="F46" s="80"/>
      <c r="G46" s="81"/>
      <c r="H46" s="135"/>
      <c r="I46" s="135"/>
      <c r="J46" s="135"/>
      <c r="L46" s="46"/>
      <c r="M46" s="18" t="s">
        <v>123</v>
      </c>
      <c r="N46" s="46"/>
      <c r="O46" s="46"/>
      <c r="P46" s="46"/>
    </row>
    <row r="47" spans="1:16" ht="15" customHeight="1">
      <c r="A47" s="136" t="s">
        <v>12</v>
      </c>
      <c r="B47" s="137"/>
      <c r="C47" s="137"/>
      <c r="D47" s="137"/>
      <c r="E47" s="137"/>
      <c r="F47" s="137"/>
      <c r="G47" s="138"/>
      <c r="H47" s="83"/>
      <c r="I47" s="83"/>
      <c r="J47" s="83"/>
      <c r="L47" s="46"/>
      <c r="M47" s="18" t="s">
        <v>124</v>
      </c>
      <c r="N47" s="46"/>
      <c r="O47" s="46"/>
      <c r="P47" s="46"/>
    </row>
    <row r="48" spans="1:16" ht="15">
      <c r="A48" s="139"/>
      <c r="B48" s="140"/>
      <c r="C48" s="140"/>
      <c r="D48" s="140"/>
      <c r="E48" s="140"/>
      <c r="F48" s="140"/>
      <c r="G48" s="141"/>
      <c r="H48" s="83"/>
      <c r="I48" s="83"/>
      <c r="J48" s="83"/>
      <c r="L48" s="46"/>
      <c r="M48" s="18" t="s">
        <v>125</v>
      </c>
      <c r="N48" s="46"/>
      <c r="O48" s="46"/>
      <c r="P48" s="46"/>
    </row>
    <row r="49" spans="1:10" ht="15">
      <c r="A49" s="124" t="str">
        <f>""&amp;year1&amp;" FEHBP Rates"</f>
        <v>2018 FEHBP Rates</v>
      </c>
      <c r="B49" s="124"/>
      <c r="C49" s="124"/>
      <c r="D49" s="124"/>
      <c r="E49" s="124"/>
      <c r="F49" s="124"/>
      <c r="G49" s="124"/>
      <c r="H49" s="83">
        <f>ROUND(H41-H47,2)</f>
        <v>0</v>
      </c>
      <c r="I49" s="83">
        <f aca="true" t="shared" si="6" ref="I49:J49">ROUND(I41-I47,2)</f>
        <v>0</v>
      </c>
      <c r="J49" s="83">
        <f t="shared" si="6"/>
        <v>0</v>
      </c>
    </row>
    <row r="50" spans="1:10" ht="15">
      <c r="A50" s="124"/>
      <c r="B50" s="124"/>
      <c r="C50" s="124"/>
      <c r="D50" s="124"/>
      <c r="E50" s="124"/>
      <c r="F50" s="124"/>
      <c r="G50" s="124"/>
      <c r="H50" s="83"/>
      <c r="I50" s="83"/>
      <c r="J50" s="83"/>
    </row>
  </sheetData>
  <protectedRanges>
    <protectedRange sqref="L12:L15" name="Range5_1_1"/>
  </protectedRanges>
  <mergeCells count="85">
    <mergeCell ref="H41:H42"/>
    <mergeCell ref="I41:I42"/>
    <mergeCell ref="J41:J42"/>
    <mergeCell ref="A23:A24"/>
    <mergeCell ref="A25:A26"/>
    <mergeCell ref="A37:A38"/>
    <mergeCell ref="A39:A40"/>
    <mergeCell ref="H33:H34"/>
    <mergeCell ref="I33:I34"/>
    <mergeCell ref="J33:J34"/>
    <mergeCell ref="A35:J36"/>
    <mergeCell ref="B37:G38"/>
    <mergeCell ref="H37:H38"/>
    <mergeCell ref="J37:J38"/>
    <mergeCell ref="I37:I38"/>
    <mergeCell ref="H39:H40"/>
    <mergeCell ref="J39:J40"/>
    <mergeCell ref="J27:J28"/>
    <mergeCell ref="A29:G30"/>
    <mergeCell ref="H29:J30"/>
    <mergeCell ref="A31:G32"/>
    <mergeCell ref="H31:H32"/>
    <mergeCell ref="I31:I32"/>
    <mergeCell ref="J31:J32"/>
    <mergeCell ref="H27:H28"/>
    <mergeCell ref="I27:I28"/>
    <mergeCell ref="A27:G28"/>
    <mergeCell ref="A33:G34"/>
    <mergeCell ref="B39:G40"/>
    <mergeCell ref="A11:G12"/>
    <mergeCell ref="J11:J12"/>
    <mergeCell ref="I11:I12"/>
    <mergeCell ref="H11:H12"/>
    <mergeCell ref="J15:J16"/>
    <mergeCell ref="A15:A16"/>
    <mergeCell ref="B15:G16"/>
    <mergeCell ref="H15:H16"/>
    <mergeCell ref="I15:I16"/>
    <mergeCell ref="A9:G10"/>
    <mergeCell ref="H9:H10"/>
    <mergeCell ref="E6:H7"/>
    <mergeCell ref="I9:I10"/>
    <mergeCell ref="J9:J10"/>
    <mergeCell ref="C8:J8"/>
    <mergeCell ref="A1:J2"/>
    <mergeCell ref="A3:J3"/>
    <mergeCell ref="A4:B5"/>
    <mergeCell ref="C4:J5"/>
    <mergeCell ref="A6:A7"/>
    <mergeCell ref="B6:B7"/>
    <mergeCell ref="C6:C7"/>
    <mergeCell ref="D6:D7"/>
    <mergeCell ref="I6:J7"/>
    <mergeCell ref="A41:G42"/>
    <mergeCell ref="A13:J14"/>
    <mergeCell ref="A17:A18"/>
    <mergeCell ref="B17:G18"/>
    <mergeCell ref="J17:J18"/>
    <mergeCell ref="H19:H20"/>
    <mergeCell ref="I19:I20"/>
    <mergeCell ref="J19:J20"/>
    <mergeCell ref="A21:J22"/>
    <mergeCell ref="I17:I18"/>
    <mergeCell ref="H17:H18"/>
    <mergeCell ref="A19:G20"/>
    <mergeCell ref="I39:I40"/>
    <mergeCell ref="B23:G24"/>
    <mergeCell ref="H25:H26"/>
    <mergeCell ref="I25:I26"/>
    <mergeCell ref="J25:J26"/>
    <mergeCell ref="H23:H24"/>
    <mergeCell ref="I23:I24"/>
    <mergeCell ref="J23:J24"/>
    <mergeCell ref="B25:G26"/>
    <mergeCell ref="A49:G50"/>
    <mergeCell ref="H49:H50"/>
    <mergeCell ref="I49:I50"/>
    <mergeCell ref="J49:J50"/>
    <mergeCell ref="A43:J44"/>
    <mergeCell ref="H47:H48"/>
    <mergeCell ref="I47:I48"/>
    <mergeCell ref="J47:J48"/>
    <mergeCell ref="A45:G46"/>
    <mergeCell ref="H45:J46"/>
    <mergeCell ref="A47:G48"/>
  </mergeCells>
  <printOptions/>
  <pageMargins left="0.7" right="0.7" top="0.75" bottom="0.75" header="0.3" footer="0.3"/>
  <pageSetup fitToHeight="0" fitToWidth="1" horizontalDpi="600" verticalDpi="600" orientation="portrait" scale="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topLeftCell="A1">
      <selection activeCell="A3" sqref="A3:G4"/>
    </sheetView>
  </sheetViews>
  <sheetFormatPr defaultColWidth="8.8515625" defaultRowHeight="15"/>
  <cols>
    <col min="1" max="7" width="9.421875" style="0" customWidth="1"/>
  </cols>
  <sheetData>
    <row r="1" spans="1:7" ht="18" customHeight="1">
      <c r="A1" s="177" t="s">
        <v>112</v>
      </c>
      <c r="B1" s="177"/>
      <c r="C1" s="177"/>
      <c r="D1" s="177"/>
      <c r="E1" s="177"/>
      <c r="F1" s="177"/>
      <c r="G1" s="177"/>
    </row>
    <row r="2" spans="1:7" ht="18" customHeight="1">
      <c r="A2" s="177"/>
      <c r="B2" s="177"/>
      <c r="C2" s="177"/>
      <c r="D2" s="177"/>
      <c r="E2" s="177"/>
      <c r="F2" s="177"/>
      <c r="G2" s="177"/>
    </row>
    <row r="3" spans="1:7" s="2" customFormat="1" ht="18" customHeight="1">
      <c r="A3" s="178" t="s">
        <v>28</v>
      </c>
      <c r="B3" s="179"/>
      <c r="C3" s="179"/>
      <c r="D3" s="179"/>
      <c r="E3" s="179"/>
      <c r="F3" s="179"/>
      <c r="G3" s="180"/>
    </row>
    <row r="4" spans="1:7" s="2" customFormat="1" ht="18" customHeight="1">
      <c r="A4" s="181"/>
      <c r="B4" s="182"/>
      <c r="C4" s="182"/>
      <c r="D4" s="182"/>
      <c r="E4" s="182"/>
      <c r="F4" s="182"/>
      <c r="G4" s="183"/>
    </row>
    <row r="5" spans="1:7" ht="18" customHeight="1">
      <c r="A5" s="173" t="s">
        <v>29</v>
      </c>
      <c r="B5" s="173"/>
      <c r="C5" s="173"/>
      <c r="D5" s="173"/>
      <c r="E5" s="174"/>
      <c r="F5" s="174"/>
      <c r="G5" s="174"/>
    </row>
    <row r="6" spans="1:7" ht="18" customHeight="1">
      <c r="A6" s="173" t="s">
        <v>30</v>
      </c>
      <c r="B6" s="173"/>
      <c r="C6" s="173"/>
      <c r="D6" s="173"/>
      <c r="E6" s="175"/>
      <c r="F6" s="175"/>
      <c r="G6" s="175"/>
    </row>
    <row r="7" spans="1:7" ht="18" customHeight="1">
      <c r="A7" s="173" t="s">
        <v>101</v>
      </c>
      <c r="B7" s="173"/>
      <c r="C7" s="173"/>
      <c r="D7" s="173"/>
      <c r="E7" s="174"/>
      <c r="F7" s="174"/>
      <c r="G7" s="174"/>
    </row>
    <row r="8" spans="1:7" ht="18" customHeight="1">
      <c r="A8" s="173" t="s">
        <v>31</v>
      </c>
      <c r="B8" s="173"/>
      <c r="C8" s="173"/>
      <c r="D8" s="173"/>
      <c r="E8" s="176"/>
      <c r="F8" s="176"/>
      <c r="G8" s="176"/>
    </row>
    <row r="9" spans="1:7" ht="18" customHeight="1">
      <c r="A9" s="173" t="s">
        <v>32</v>
      </c>
      <c r="B9" s="173"/>
      <c r="C9" s="173"/>
      <c r="D9" s="173"/>
      <c r="E9" s="176"/>
      <c r="F9" s="176"/>
      <c r="G9" s="176"/>
    </row>
    <row r="10" spans="1:7" ht="18" customHeight="1">
      <c r="A10" s="173" t="s">
        <v>33</v>
      </c>
      <c r="B10" s="173"/>
      <c r="C10" s="173"/>
      <c r="D10" s="173"/>
      <c r="E10" s="176"/>
      <c r="F10" s="176"/>
      <c r="G10" s="176"/>
    </row>
    <row r="11" spans="1:7" ht="18" customHeight="1">
      <c r="A11" s="173" t="s">
        <v>34</v>
      </c>
      <c r="B11" s="173"/>
      <c r="C11" s="173"/>
      <c r="D11" s="173"/>
      <c r="E11" s="175"/>
      <c r="F11" s="175"/>
      <c r="G11" s="175"/>
    </row>
    <row r="12" spans="1:7" ht="18" customHeight="1">
      <c r="A12" s="173" t="s">
        <v>35</v>
      </c>
      <c r="B12" s="173"/>
      <c r="C12" s="173"/>
      <c r="D12" s="173"/>
      <c r="E12" s="175"/>
      <c r="F12" s="175"/>
      <c r="G12" s="175"/>
    </row>
    <row r="13" spans="1:7" ht="18" customHeight="1">
      <c r="A13" s="173" t="s">
        <v>36</v>
      </c>
      <c r="B13" s="173"/>
      <c r="C13" s="173"/>
      <c r="D13" s="173"/>
      <c r="E13" s="175"/>
      <c r="F13" s="175"/>
      <c r="G13" s="175"/>
    </row>
    <row r="14" spans="1:7" ht="18" customHeight="1">
      <c r="A14" s="173" t="s">
        <v>37</v>
      </c>
      <c r="B14" s="173"/>
      <c r="C14" s="173"/>
      <c r="D14" s="173"/>
      <c r="E14" s="175"/>
      <c r="F14" s="175"/>
      <c r="G14" s="175"/>
    </row>
    <row r="15" spans="1:7" ht="18" customHeight="1">
      <c r="A15" s="173" t="s">
        <v>38</v>
      </c>
      <c r="B15" s="173"/>
      <c r="C15" s="173"/>
      <c r="D15" s="173"/>
      <c r="E15" s="174"/>
      <c r="F15" s="174"/>
      <c r="G15" s="174"/>
    </row>
    <row r="16" spans="1:7" ht="18" customHeight="1">
      <c r="A16" s="173" t="s">
        <v>39</v>
      </c>
      <c r="B16" s="173"/>
      <c r="C16" s="173"/>
      <c r="D16" s="173"/>
      <c r="E16" s="174"/>
      <c r="F16" s="174"/>
      <c r="G16" s="174"/>
    </row>
    <row r="17" spans="1:7" ht="18" customHeight="1">
      <c r="A17" s="173" t="s">
        <v>40</v>
      </c>
      <c r="B17" s="173"/>
      <c r="C17" s="173"/>
      <c r="D17" s="173"/>
      <c r="E17" s="174"/>
      <c r="F17" s="174"/>
      <c r="G17" s="174"/>
    </row>
  </sheetData>
  <mergeCells count="28">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6:D16"/>
    <mergeCell ref="E16:G16"/>
    <mergeCell ref="A17:D17"/>
    <mergeCell ref="E17:G17"/>
    <mergeCell ref="A13:D13"/>
    <mergeCell ref="E13:G13"/>
    <mergeCell ref="A14:D14"/>
    <mergeCell ref="E14:G14"/>
    <mergeCell ref="A15:D15"/>
    <mergeCell ref="E15:G15"/>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topLeftCell="A1">
      <selection activeCell="A3" sqref="A3:G4"/>
    </sheetView>
  </sheetViews>
  <sheetFormatPr defaultColWidth="8.8515625" defaultRowHeight="15"/>
  <cols>
    <col min="1" max="7" width="9.421875" style="0" customWidth="1"/>
  </cols>
  <sheetData>
    <row r="1" spans="1:7" ht="18" customHeight="1">
      <c r="A1" s="177" t="s">
        <v>113</v>
      </c>
      <c r="B1" s="177"/>
      <c r="C1" s="177"/>
      <c r="D1" s="177"/>
      <c r="E1" s="177"/>
      <c r="F1" s="177"/>
      <c r="G1" s="177"/>
    </row>
    <row r="2" spans="1:7" ht="18" customHeight="1">
      <c r="A2" s="177"/>
      <c r="B2" s="177"/>
      <c r="C2" s="177"/>
      <c r="D2" s="177"/>
      <c r="E2" s="177"/>
      <c r="F2" s="177"/>
      <c r="G2" s="177"/>
    </row>
    <row r="3" spans="1:7" ht="18" customHeight="1">
      <c r="A3" s="178" t="s">
        <v>28</v>
      </c>
      <c r="B3" s="179"/>
      <c r="C3" s="179"/>
      <c r="D3" s="179"/>
      <c r="E3" s="179"/>
      <c r="F3" s="179"/>
      <c r="G3" s="180"/>
    </row>
    <row r="4" spans="1:7" ht="18" customHeight="1">
      <c r="A4" s="181"/>
      <c r="B4" s="182"/>
      <c r="C4" s="182"/>
      <c r="D4" s="182"/>
      <c r="E4" s="182"/>
      <c r="F4" s="182"/>
      <c r="G4" s="183"/>
    </row>
    <row r="5" spans="1:7" ht="18" customHeight="1">
      <c r="A5" s="184" t="s">
        <v>41</v>
      </c>
      <c r="B5" s="184"/>
      <c r="C5" s="184"/>
      <c r="D5" s="184"/>
      <c r="E5" s="200"/>
      <c r="F5" s="201"/>
      <c r="G5" s="201"/>
    </row>
    <row r="6" spans="1:7" ht="18" customHeight="1">
      <c r="A6" s="184" t="s">
        <v>42</v>
      </c>
      <c r="B6" s="184"/>
      <c r="C6" s="184"/>
      <c r="D6" s="184"/>
      <c r="E6" s="185"/>
      <c r="F6" s="185"/>
      <c r="G6" s="185"/>
    </row>
    <row r="7" spans="1:7" ht="18" customHeight="1">
      <c r="A7" s="184" t="s">
        <v>43</v>
      </c>
      <c r="B7" s="184"/>
      <c r="C7" s="184"/>
      <c r="D7" s="184"/>
      <c r="E7" s="185"/>
      <c r="F7" s="185"/>
      <c r="G7" s="185"/>
    </row>
    <row r="8" spans="1:7" ht="18" customHeight="1">
      <c r="A8" s="188" t="s">
        <v>44</v>
      </c>
      <c r="B8" s="189"/>
      <c r="C8" s="189"/>
      <c r="D8" s="190"/>
      <c r="E8" s="197"/>
      <c r="F8" s="198"/>
      <c r="G8" s="199"/>
    </row>
    <row r="9" spans="1:7" ht="18" customHeight="1">
      <c r="A9" s="188" t="s">
        <v>45</v>
      </c>
      <c r="B9" s="189"/>
      <c r="C9" s="189"/>
      <c r="D9" s="190"/>
      <c r="E9" s="197"/>
      <c r="F9" s="198"/>
      <c r="G9" s="199"/>
    </row>
    <row r="10" spans="1:7" ht="18" customHeight="1">
      <c r="A10" s="188" t="s">
        <v>46</v>
      </c>
      <c r="B10" s="189"/>
      <c r="C10" s="189"/>
      <c r="D10" s="190"/>
      <c r="E10" s="194"/>
      <c r="F10" s="195"/>
      <c r="G10" s="196"/>
    </row>
    <row r="11" spans="1:7" ht="18" customHeight="1">
      <c r="A11" s="188" t="s">
        <v>47</v>
      </c>
      <c r="B11" s="189"/>
      <c r="C11" s="189"/>
      <c r="D11" s="190"/>
      <c r="E11" s="194"/>
      <c r="F11" s="195"/>
      <c r="G11" s="196"/>
    </row>
    <row r="12" spans="1:7" ht="18" customHeight="1">
      <c r="A12" s="188" t="s">
        <v>48</v>
      </c>
      <c r="B12" s="189"/>
      <c r="C12" s="189"/>
      <c r="D12" s="190"/>
      <c r="E12" s="194"/>
      <c r="F12" s="195"/>
      <c r="G12" s="196"/>
    </row>
    <row r="13" spans="1:7" ht="18" customHeight="1">
      <c r="A13" s="188" t="s">
        <v>49</v>
      </c>
      <c r="B13" s="189"/>
      <c r="C13" s="189"/>
      <c r="D13" s="190"/>
      <c r="E13" s="191"/>
      <c r="F13" s="192"/>
      <c r="G13" s="193"/>
    </row>
    <row r="14" spans="1:7" ht="18" customHeight="1">
      <c r="A14" s="188" t="s">
        <v>50</v>
      </c>
      <c r="B14" s="189"/>
      <c r="C14" s="189"/>
      <c r="D14" s="190"/>
      <c r="E14" s="194"/>
      <c r="F14" s="195"/>
      <c r="G14" s="196"/>
    </row>
    <row r="15" spans="1:7" ht="18" customHeight="1">
      <c r="A15" s="184" t="s">
        <v>31</v>
      </c>
      <c r="B15" s="184"/>
      <c r="C15" s="184"/>
      <c r="D15" s="184"/>
      <c r="E15" s="187"/>
      <c r="F15" s="187"/>
      <c r="G15" s="187"/>
    </row>
    <row r="16" spans="1:7" ht="18" customHeight="1">
      <c r="A16" s="184" t="s">
        <v>32</v>
      </c>
      <c r="B16" s="184"/>
      <c r="C16" s="184"/>
      <c r="D16" s="184"/>
      <c r="E16" s="187"/>
      <c r="F16" s="187"/>
      <c r="G16" s="187"/>
    </row>
    <row r="17" spans="1:7" ht="18" customHeight="1">
      <c r="A17" s="184" t="s">
        <v>33</v>
      </c>
      <c r="B17" s="184"/>
      <c r="C17" s="184"/>
      <c r="D17" s="184"/>
      <c r="E17" s="187"/>
      <c r="F17" s="187"/>
      <c r="G17" s="187"/>
    </row>
    <row r="18" spans="1:7" ht="18" customHeight="1">
      <c r="A18" s="184" t="s">
        <v>34</v>
      </c>
      <c r="B18" s="184"/>
      <c r="C18" s="184"/>
      <c r="D18" s="184"/>
      <c r="E18" s="186"/>
      <c r="F18" s="186"/>
      <c r="G18" s="186"/>
    </row>
    <row r="19" spans="1:7" ht="18" customHeight="1">
      <c r="A19" s="184" t="s">
        <v>35</v>
      </c>
      <c r="B19" s="184"/>
      <c r="C19" s="184"/>
      <c r="D19" s="184"/>
      <c r="E19" s="186"/>
      <c r="F19" s="186"/>
      <c r="G19" s="186"/>
    </row>
    <row r="20" spans="1:7" ht="18" customHeight="1">
      <c r="A20" s="184" t="s">
        <v>36</v>
      </c>
      <c r="B20" s="184"/>
      <c r="C20" s="184"/>
      <c r="D20" s="184"/>
      <c r="E20" s="186"/>
      <c r="F20" s="186"/>
      <c r="G20" s="186"/>
    </row>
    <row r="21" spans="1:7" ht="18" customHeight="1">
      <c r="A21" s="184" t="s">
        <v>37</v>
      </c>
      <c r="B21" s="184"/>
      <c r="C21" s="184"/>
      <c r="D21" s="184"/>
      <c r="E21" s="186"/>
      <c r="F21" s="186"/>
      <c r="G21" s="186"/>
    </row>
    <row r="22" spans="1:7" ht="18" customHeight="1">
      <c r="A22" s="184" t="s">
        <v>38</v>
      </c>
      <c r="B22" s="184"/>
      <c r="C22" s="184"/>
      <c r="D22" s="184"/>
      <c r="E22" s="185"/>
      <c r="F22" s="185"/>
      <c r="G22" s="185"/>
    </row>
    <row r="23" spans="1:7" ht="18" customHeight="1">
      <c r="A23" s="184" t="s">
        <v>39</v>
      </c>
      <c r="B23" s="184"/>
      <c r="C23" s="184"/>
      <c r="D23" s="184"/>
      <c r="E23" s="185"/>
      <c r="F23" s="185"/>
      <c r="G23" s="185"/>
    </row>
    <row r="24" spans="1:7" ht="18" customHeight="1">
      <c r="A24" s="184" t="s">
        <v>40</v>
      </c>
      <c r="B24" s="184"/>
      <c r="C24" s="184"/>
      <c r="D24" s="184"/>
      <c r="E24" s="185"/>
      <c r="F24" s="185"/>
      <c r="G24" s="185"/>
    </row>
  </sheetData>
  <mergeCells count="42">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workbookViewId="0" topLeftCell="A1">
      <selection activeCell="A3" sqref="A3:L4"/>
    </sheetView>
  </sheetViews>
  <sheetFormatPr defaultColWidth="8.8515625" defaultRowHeight="15"/>
  <cols>
    <col min="5" max="12" width="9.7109375" style="0" customWidth="1"/>
  </cols>
  <sheetData>
    <row r="1" spans="1:12" ht="18" customHeight="1">
      <c r="A1" s="177" t="s">
        <v>114</v>
      </c>
      <c r="B1" s="177"/>
      <c r="C1" s="177"/>
      <c r="D1" s="177"/>
      <c r="E1" s="177"/>
      <c r="F1" s="177"/>
      <c r="G1" s="177"/>
      <c r="H1" s="177"/>
      <c r="I1" s="177"/>
      <c r="J1" s="177"/>
      <c r="K1" s="177"/>
      <c r="L1" s="177"/>
    </row>
    <row r="2" spans="1:12" ht="18" customHeight="1">
      <c r="A2" s="177"/>
      <c r="B2" s="177"/>
      <c r="C2" s="177"/>
      <c r="D2" s="177"/>
      <c r="E2" s="177"/>
      <c r="F2" s="177"/>
      <c r="G2" s="177"/>
      <c r="H2" s="177"/>
      <c r="I2" s="177"/>
      <c r="J2" s="177"/>
      <c r="K2" s="177"/>
      <c r="L2" s="177"/>
    </row>
    <row r="3" spans="1:12" ht="15" customHeight="1">
      <c r="A3" s="178" t="s">
        <v>102</v>
      </c>
      <c r="B3" s="179"/>
      <c r="C3" s="179"/>
      <c r="D3" s="179"/>
      <c r="E3" s="179"/>
      <c r="F3" s="179"/>
      <c r="G3" s="179"/>
      <c r="H3" s="179"/>
      <c r="I3" s="179"/>
      <c r="J3" s="179"/>
      <c r="K3" s="179"/>
      <c r="L3" s="180"/>
    </row>
    <row r="4" spans="1:12" ht="18" customHeight="1">
      <c r="A4" s="181"/>
      <c r="B4" s="182"/>
      <c r="C4" s="182"/>
      <c r="D4" s="182"/>
      <c r="E4" s="182"/>
      <c r="F4" s="182"/>
      <c r="G4" s="182"/>
      <c r="H4" s="182"/>
      <c r="I4" s="182"/>
      <c r="J4" s="182"/>
      <c r="K4" s="182"/>
      <c r="L4" s="183"/>
    </row>
    <row r="5" spans="1:12" ht="18" customHeight="1">
      <c r="A5" s="219" t="s">
        <v>51</v>
      </c>
      <c r="B5" s="220"/>
      <c r="C5" s="220"/>
      <c r="D5" s="221"/>
      <c r="E5" s="173" t="s">
        <v>52</v>
      </c>
      <c r="F5" s="173"/>
      <c r="G5" s="173" t="s">
        <v>53</v>
      </c>
      <c r="H5" s="173"/>
      <c r="I5" s="173" t="s">
        <v>39</v>
      </c>
      <c r="J5" s="173"/>
      <c r="K5" s="173" t="s">
        <v>40</v>
      </c>
      <c r="L5" s="173"/>
    </row>
    <row r="6" spans="1:12" ht="15" customHeight="1">
      <c r="A6" s="204" t="s">
        <v>54</v>
      </c>
      <c r="B6" s="205"/>
      <c r="C6" s="205"/>
      <c r="D6" s="206"/>
      <c r="E6" s="222" t="s">
        <v>55</v>
      </c>
      <c r="F6" s="222"/>
      <c r="G6" s="223">
        <v>25.44</v>
      </c>
      <c r="H6" s="223"/>
      <c r="I6" s="222" t="s">
        <v>56</v>
      </c>
      <c r="J6" s="222"/>
      <c r="K6" s="222" t="s">
        <v>57</v>
      </c>
      <c r="L6" s="222"/>
    </row>
    <row r="7" spans="1:12" ht="15">
      <c r="A7" s="207"/>
      <c r="B7" s="208"/>
      <c r="C7" s="208"/>
      <c r="D7" s="209"/>
      <c r="E7" s="222"/>
      <c r="F7" s="222"/>
      <c r="G7" s="223"/>
      <c r="H7" s="223"/>
      <c r="I7" s="222"/>
      <c r="J7" s="222"/>
      <c r="K7" s="222"/>
      <c r="L7" s="222"/>
    </row>
    <row r="8" spans="1:12" ht="15">
      <c r="A8" s="210"/>
      <c r="B8" s="211"/>
      <c r="C8" s="211"/>
      <c r="D8" s="212"/>
      <c r="E8" s="222"/>
      <c r="F8" s="222"/>
      <c r="G8" s="223"/>
      <c r="H8" s="223"/>
      <c r="I8" s="222"/>
      <c r="J8" s="222"/>
      <c r="K8" s="222"/>
      <c r="L8" s="222"/>
    </row>
    <row r="9" spans="1:12" ht="15" customHeight="1">
      <c r="A9" s="204" t="s">
        <v>58</v>
      </c>
      <c r="B9" s="205"/>
      <c r="C9" s="205"/>
      <c r="D9" s="206"/>
      <c r="E9" s="224" t="s">
        <v>59</v>
      </c>
      <c r="F9" s="224"/>
      <c r="G9" s="203">
        <v>2.43</v>
      </c>
      <c r="H9" s="203"/>
      <c r="I9" s="203">
        <v>4.62</v>
      </c>
      <c r="J9" s="203"/>
      <c r="K9" s="203">
        <v>5.59</v>
      </c>
      <c r="L9" s="203"/>
    </row>
    <row r="10" spans="1:12" ht="15">
      <c r="A10" s="207"/>
      <c r="B10" s="208"/>
      <c r="C10" s="208"/>
      <c r="D10" s="209"/>
      <c r="E10" s="224"/>
      <c r="F10" s="224"/>
      <c r="G10" s="203"/>
      <c r="H10" s="203"/>
      <c r="I10" s="203"/>
      <c r="J10" s="203"/>
      <c r="K10" s="203"/>
      <c r="L10" s="203"/>
    </row>
    <row r="11" spans="1:12" ht="15">
      <c r="A11" s="207"/>
      <c r="B11" s="208"/>
      <c r="C11" s="208"/>
      <c r="D11" s="209"/>
      <c r="E11" s="224"/>
      <c r="F11" s="224"/>
      <c r="G11" s="203"/>
      <c r="H11" s="203"/>
      <c r="I11" s="203"/>
      <c r="J11" s="203"/>
      <c r="K11" s="203"/>
      <c r="L11" s="203"/>
    </row>
    <row r="12" spans="1:12" ht="15">
      <c r="A12" s="210"/>
      <c r="B12" s="211"/>
      <c r="C12" s="211"/>
      <c r="D12" s="212"/>
      <c r="E12" s="224"/>
      <c r="F12" s="224"/>
      <c r="G12" s="203"/>
      <c r="H12" s="203"/>
      <c r="I12" s="203"/>
      <c r="J12" s="203"/>
      <c r="K12" s="203"/>
      <c r="L12" s="203"/>
    </row>
    <row r="13" spans="1:12" ht="15">
      <c r="A13" s="213" t="s">
        <v>129</v>
      </c>
      <c r="B13" s="214"/>
      <c r="C13" s="214"/>
      <c r="D13" s="215"/>
      <c r="E13" s="202"/>
      <c r="F13" s="202"/>
      <c r="G13" s="202"/>
      <c r="H13" s="202"/>
      <c r="I13" s="202"/>
      <c r="J13" s="202"/>
      <c r="K13" s="202"/>
      <c r="L13" s="202"/>
    </row>
    <row r="14" spans="1:12" ht="15">
      <c r="A14" s="216"/>
      <c r="B14" s="217"/>
      <c r="C14" s="217"/>
      <c r="D14" s="218"/>
      <c r="E14" s="202"/>
      <c r="F14" s="202"/>
      <c r="G14" s="202"/>
      <c r="H14" s="202"/>
      <c r="I14" s="202"/>
      <c r="J14" s="202"/>
      <c r="K14" s="202"/>
      <c r="L14" s="202"/>
    </row>
    <row r="15" spans="1:12" ht="15">
      <c r="A15" s="213" t="s">
        <v>17</v>
      </c>
      <c r="B15" s="214"/>
      <c r="C15" s="214"/>
      <c r="D15" s="215"/>
      <c r="E15" s="202"/>
      <c r="F15" s="202"/>
      <c r="G15" s="202"/>
      <c r="H15" s="202"/>
      <c r="I15" s="202"/>
      <c r="J15" s="202"/>
      <c r="K15" s="202"/>
      <c r="L15" s="202"/>
    </row>
    <row r="16" spans="1:12" ht="15">
      <c r="A16" s="216"/>
      <c r="B16" s="217"/>
      <c r="C16" s="217"/>
      <c r="D16" s="218"/>
      <c r="E16" s="202"/>
      <c r="F16" s="202"/>
      <c r="G16" s="202"/>
      <c r="H16" s="202"/>
      <c r="I16" s="202"/>
      <c r="J16" s="202"/>
      <c r="K16" s="202"/>
      <c r="L16" s="202"/>
    </row>
    <row r="17" spans="1:12" ht="15">
      <c r="A17" s="213" t="s">
        <v>60</v>
      </c>
      <c r="B17" s="214"/>
      <c r="C17" s="214"/>
      <c r="D17" s="215"/>
      <c r="E17" s="202"/>
      <c r="F17" s="202"/>
      <c r="G17" s="202"/>
      <c r="H17" s="202"/>
      <c r="I17" s="202"/>
      <c r="J17" s="202"/>
      <c r="K17" s="202"/>
      <c r="L17" s="202"/>
    </row>
    <row r="18" spans="1:12" ht="15">
      <c r="A18" s="216"/>
      <c r="B18" s="217"/>
      <c r="C18" s="217"/>
      <c r="D18" s="218"/>
      <c r="E18" s="202"/>
      <c r="F18" s="202"/>
      <c r="G18" s="202"/>
      <c r="H18" s="202"/>
      <c r="I18" s="202"/>
      <c r="J18" s="202"/>
      <c r="K18" s="202"/>
      <c r="L18" s="202"/>
    </row>
    <row r="19" spans="1:12" ht="15">
      <c r="A19" s="213" t="s">
        <v>61</v>
      </c>
      <c r="B19" s="214"/>
      <c r="C19" s="214"/>
      <c r="D19" s="215"/>
      <c r="E19" s="202"/>
      <c r="F19" s="202"/>
      <c r="G19" s="202"/>
      <c r="H19" s="202"/>
      <c r="I19" s="202"/>
      <c r="J19" s="202"/>
      <c r="K19" s="202"/>
      <c r="L19" s="202"/>
    </row>
    <row r="20" spans="1:12" ht="15">
      <c r="A20" s="216"/>
      <c r="B20" s="217"/>
      <c r="C20" s="217"/>
      <c r="D20" s="218"/>
      <c r="E20" s="202"/>
      <c r="F20" s="202"/>
      <c r="G20" s="202"/>
      <c r="H20" s="202"/>
      <c r="I20" s="202"/>
      <c r="J20" s="202"/>
      <c r="K20" s="202"/>
      <c r="L20" s="202"/>
    </row>
    <row r="21" spans="1:12" ht="15">
      <c r="A21" s="213" t="s">
        <v>62</v>
      </c>
      <c r="B21" s="214"/>
      <c r="C21" s="214"/>
      <c r="D21" s="215"/>
      <c r="E21" s="202"/>
      <c r="F21" s="202"/>
      <c r="G21" s="202"/>
      <c r="H21" s="202"/>
      <c r="I21" s="202"/>
      <c r="J21" s="202"/>
      <c r="K21" s="202"/>
      <c r="L21" s="202"/>
    </row>
    <row r="22" spans="1:12" ht="15">
      <c r="A22" s="216"/>
      <c r="B22" s="217"/>
      <c r="C22" s="217"/>
      <c r="D22" s="218"/>
      <c r="E22" s="202"/>
      <c r="F22" s="202"/>
      <c r="G22" s="202"/>
      <c r="H22" s="202"/>
      <c r="I22" s="202"/>
      <c r="J22" s="202"/>
      <c r="K22" s="202"/>
      <c r="L22" s="202"/>
    </row>
    <row r="23" spans="1:12" ht="15">
      <c r="A23" s="213" t="s">
        <v>63</v>
      </c>
      <c r="B23" s="214"/>
      <c r="C23" s="214"/>
      <c r="D23" s="215"/>
      <c r="E23" s="202"/>
      <c r="F23" s="202"/>
      <c r="G23" s="202"/>
      <c r="H23" s="202"/>
      <c r="I23" s="202"/>
      <c r="J23" s="202"/>
      <c r="K23" s="202"/>
      <c r="L23" s="202"/>
    </row>
    <row r="24" spans="1:12" ht="15">
      <c r="A24" s="216"/>
      <c r="B24" s="217"/>
      <c r="C24" s="217"/>
      <c r="D24" s="218"/>
      <c r="E24" s="202"/>
      <c r="F24" s="202"/>
      <c r="G24" s="202"/>
      <c r="H24" s="202"/>
      <c r="I24" s="202"/>
      <c r="J24" s="202"/>
      <c r="K24" s="202"/>
      <c r="L24" s="202"/>
    </row>
    <row r="25" spans="1:12" ht="15">
      <c r="A25" s="213" t="s">
        <v>64</v>
      </c>
      <c r="B25" s="214"/>
      <c r="C25" s="214"/>
      <c r="D25" s="215"/>
      <c r="E25" s="202"/>
      <c r="F25" s="202"/>
      <c r="G25" s="202"/>
      <c r="H25" s="202"/>
      <c r="I25" s="202"/>
      <c r="J25" s="202"/>
      <c r="K25" s="202"/>
      <c r="L25" s="202"/>
    </row>
    <row r="26" spans="1:12" ht="15">
      <c r="A26" s="216"/>
      <c r="B26" s="217"/>
      <c r="C26" s="217"/>
      <c r="D26" s="218"/>
      <c r="E26" s="202"/>
      <c r="F26" s="202"/>
      <c r="G26" s="202"/>
      <c r="H26" s="202"/>
      <c r="I26" s="202"/>
      <c r="J26" s="202"/>
      <c r="K26" s="202"/>
      <c r="L26" s="202"/>
    </row>
    <row r="27" spans="1:12" ht="15">
      <c r="A27" s="213" t="s">
        <v>65</v>
      </c>
      <c r="B27" s="214"/>
      <c r="C27" s="214"/>
      <c r="D27" s="215"/>
      <c r="E27" s="202"/>
      <c r="F27" s="202"/>
      <c r="G27" s="202"/>
      <c r="H27" s="202"/>
      <c r="I27" s="202"/>
      <c r="J27" s="202"/>
      <c r="K27" s="202"/>
      <c r="L27" s="202"/>
    </row>
    <row r="28" spans="1:12" ht="15">
      <c r="A28" s="216"/>
      <c r="B28" s="217"/>
      <c r="C28" s="217"/>
      <c r="D28" s="218"/>
      <c r="E28" s="202"/>
      <c r="F28" s="202"/>
      <c r="G28" s="202"/>
      <c r="H28" s="202"/>
      <c r="I28" s="202"/>
      <c r="J28" s="202"/>
      <c r="K28" s="202"/>
      <c r="L28" s="202"/>
    </row>
    <row r="30" ht="15">
      <c r="A30" t="s">
        <v>103</v>
      </c>
    </row>
  </sheetData>
  <mergeCells count="57">
    <mergeCell ref="A27:D28"/>
    <mergeCell ref="A25:D26"/>
    <mergeCell ref="A23:D24"/>
    <mergeCell ref="A21:D22"/>
    <mergeCell ref="A19:D20"/>
    <mergeCell ref="A17:D18"/>
    <mergeCell ref="A15:D16"/>
    <mergeCell ref="A13:D14"/>
    <mergeCell ref="A1:L2"/>
    <mergeCell ref="E5:F5"/>
    <mergeCell ref="G5:H5"/>
    <mergeCell ref="I5:J5"/>
    <mergeCell ref="K5:L5"/>
    <mergeCell ref="A5:D5"/>
    <mergeCell ref="A3:L4"/>
    <mergeCell ref="E6:F8"/>
    <mergeCell ref="G6:H8"/>
    <mergeCell ref="I6:J8"/>
    <mergeCell ref="K6:L8"/>
    <mergeCell ref="A6:D8"/>
    <mergeCell ref="E9:F12"/>
    <mergeCell ref="G9:H12"/>
    <mergeCell ref="I9:J12"/>
    <mergeCell ref="K9:L12"/>
    <mergeCell ref="A9:D12"/>
    <mergeCell ref="E13:F14"/>
    <mergeCell ref="G13:H14"/>
    <mergeCell ref="I13:J14"/>
    <mergeCell ref="K13:L14"/>
    <mergeCell ref="E15:F16"/>
    <mergeCell ref="G15:H16"/>
    <mergeCell ref="I15:J16"/>
    <mergeCell ref="K15:L16"/>
    <mergeCell ref="E17:F18"/>
    <mergeCell ref="G17:H18"/>
    <mergeCell ref="I17:J18"/>
    <mergeCell ref="K17:L18"/>
    <mergeCell ref="E19:F20"/>
    <mergeCell ref="G19:H20"/>
    <mergeCell ref="I19:J20"/>
    <mergeCell ref="K19:L20"/>
    <mergeCell ref="E21:F22"/>
    <mergeCell ref="G21:H22"/>
    <mergeCell ref="I21:J22"/>
    <mergeCell ref="K21:L22"/>
    <mergeCell ref="E27:F28"/>
    <mergeCell ref="G27:H28"/>
    <mergeCell ref="I27:J28"/>
    <mergeCell ref="K27:L28"/>
    <mergeCell ref="E23:F24"/>
    <mergeCell ref="G23:H24"/>
    <mergeCell ref="I23:J24"/>
    <mergeCell ref="K23:L24"/>
    <mergeCell ref="E25:F26"/>
    <mergeCell ref="G25:H26"/>
    <mergeCell ref="I25:J26"/>
    <mergeCell ref="K25:L26"/>
  </mergeCells>
  <printOptions/>
  <pageMargins left="0.7" right="0.7" top="0.75" bottom="0.75" header="0.3" footer="0.3"/>
  <pageSetup fitToHeight="0" fitToWidth="1" horizontalDpi="600" verticalDpi="600" orientation="portrait" scale="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topLeftCell="A1">
      <selection activeCell="H14" sqref="H14:H16"/>
    </sheetView>
  </sheetViews>
  <sheetFormatPr defaultColWidth="8.8515625" defaultRowHeight="15"/>
  <cols>
    <col min="2" max="3" width="9.140625" style="0" customWidth="1"/>
    <col min="4" max="7" width="14.28125" style="0" customWidth="1"/>
    <col min="8" max="8" width="17.140625" style="0" customWidth="1"/>
    <col min="10" max="10" width="10.7109375" style="0" customWidth="1"/>
  </cols>
  <sheetData>
    <row r="1" spans="1:8" ht="18" customHeight="1">
      <c r="A1" s="240" t="s">
        <v>115</v>
      </c>
      <c r="B1" s="241"/>
      <c r="C1" s="241"/>
      <c r="D1" s="241"/>
      <c r="E1" s="241"/>
      <c r="F1" s="241"/>
      <c r="G1" s="241"/>
      <c r="H1" s="242"/>
    </row>
    <row r="2" spans="1:8" ht="18" customHeight="1">
      <c r="A2" s="243"/>
      <c r="B2" s="244"/>
      <c r="C2" s="244"/>
      <c r="D2" s="244"/>
      <c r="E2" s="244"/>
      <c r="F2" s="244"/>
      <c r="G2" s="244"/>
      <c r="H2" s="245"/>
    </row>
    <row r="3" spans="1:8" ht="18" customHeight="1">
      <c r="A3" s="248" t="s">
        <v>104</v>
      </c>
      <c r="B3" s="249"/>
      <c r="C3" s="249"/>
      <c r="D3" s="249"/>
      <c r="E3" s="249"/>
      <c r="F3" s="249"/>
      <c r="G3" s="249"/>
      <c r="H3" s="250"/>
    </row>
    <row r="4" spans="1:8" ht="18" customHeight="1">
      <c r="A4" s="251" t="s">
        <v>66</v>
      </c>
      <c r="B4" s="252"/>
      <c r="C4" s="253"/>
      <c r="D4" s="3" t="s">
        <v>67</v>
      </c>
      <c r="E4" s="3" t="s">
        <v>68</v>
      </c>
      <c r="F4" s="3" t="s">
        <v>69</v>
      </c>
      <c r="G4" s="3" t="s">
        <v>70</v>
      </c>
      <c r="H4" s="4" t="s">
        <v>71</v>
      </c>
    </row>
    <row r="5" spans="1:8" ht="18" customHeight="1">
      <c r="A5" s="254"/>
      <c r="B5" s="255"/>
      <c r="C5" s="256"/>
      <c r="D5" s="246" t="s">
        <v>72</v>
      </c>
      <c r="E5" s="246" t="s">
        <v>73</v>
      </c>
      <c r="F5" s="246" t="s">
        <v>74</v>
      </c>
      <c r="G5" s="246" t="s">
        <v>126</v>
      </c>
      <c r="H5" s="246" t="s">
        <v>75</v>
      </c>
    </row>
    <row r="6" spans="1:8" ht="18" customHeight="1">
      <c r="A6" s="257"/>
      <c r="B6" s="258"/>
      <c r="C6" s="259"/>
      <c r="D6" s="247"/>
      <c r="E6" s="247"/>
      <c r="F6" s="247"/>
      <c r="G6" s="247"/>
      <c r="H6" s="247"/>
    </row>
    <row r="7" spans="1:8" ht="18" customHeight="1">
      <c r="A7" s="235" t="s">
        <v>76</v>
      </c>
      <c r="B7" s="235"/>
      <c r="C7" s="235"/>
      <c r="D7" s="16"/>
      <c r="E7" s="17"/>
      <c r="F7" s="17"/>
      <c r="G7" s="17"/>
      <c r="H7" s="17"/>
    </row>
    <row r="8" spans="1:8" ht="18" customHeight="1">
      <c r="A8" s="235" t="s">
        <v>77</v>
      </c>
      <c r="B8" s="235"/>
      <c r="C8" s="235"/>
      <c r="D8" s="16"/>
      <c r="E8" s="17"/>
      <c r="F8" s="17"/>
      <c r="G8" s="17"/>
      <c r="H8" s="17"/>
    </row>
    <row r="9" spans="1:8" ht="18" customHeight="1">
      <c r="A9" s="235" t="s">
        <v>78</v>
      </c>
      <c r="B9" s="235"/>
      <c r="C9" s="235"/>
      <c r="D9" s="16"/>
      <c r="E9" s="17"/>
      <c r="F9" s="17"/>
      <c r="G9" s="17"/>
      <c r="H9" s="17"/>
    </row>
    <row r="10" spans="1:8" ht="18" customHeight="1">
      <c r="A10" s="235" t="s">
        <v>79</v>
      </c>
      <c r="B10" s="235"/>
      <c r="C10" s="235"/>
      <c r="D10" s="16"/>
      <c r="E10" s="17"/>
      <c r="F10" s="17"/>
      <c r="G10" s="17"/>
      <c r="H10" s="17"/>
    </row>
    <row r="11" spans="1:8" ht="18" customHeight="1">
      <c r="A11" s="235" t="s">
        <v>80</v>
      </c>
      <c r="B11" s="235"/>
      <c r="C11" s="235"/>
      <c r="D11" s="16">
        <f>SUM(D7:D10)</f>
        <v>0</v>
      </c>
      <c r="E11" s="236" t="s">
        <v>81</v>
      </c>
      <c r="F11" s="237"/>
      <c r="G11" s="238"/>
      <c r="H11" s="17">
        <f>ROUND(SUM(H7:H10),2)</f>
        <v>0</v>
      </c>
    </row>
    <row r="12" spans="1:8" ht="18" customHeight="1">
      <c r="A12" s="235" t="s">
        <v>82</v>
      </c>
      <c r="B12" s="235"/>
      <c r="C12" s="235"/>
      <c r="D12" s="16"/>
      <c r="E12" s="239"/>
      <c r="F12" s="239"/>
      <c r="G12" s="239"/>
      <c r="H12" s="239"/>
    </row>
    <row r="13" spans="1:8" ht="18" customHeight="1">
      <c r="A13" s="225" t="s">
        <v>83</v>
      </c>
      <c r="B13" s="225"/>
      <c r="C13" s="225"/>
      <c r="D13" s="225"/>
      <c r="E13" s="225"/>
      <c r="F13" s="225"/>
      <c r="G13" s="225"/>
      <c r="H13" s="17" t="e">
        <f>ROUND(H11/D12,2)</f>
        <v>#DIV/0!</v>
      </c>
    </row>
    <row r="14" spans="1:8" ht="18" customHeight="1">
      <c r="A14" s="225" t="s">
        <v>84</v>
      </c>
      <c r="B14" s="225"/>
      <c r="C14" s="225"/>
      <c r="D14" s="225"/>
      <c r="E14" s="225"/>
      <c r="F14" s="225"/>
      <c r="G14" s="225"/>
      <c r="H14" s="17"/>
    </row>
    <row r="15" spans="1:8" ht="18" customHeight="1">
      <c r="A15" s="225" t="s">
        <v>85</v>
      </c>
      <c r="B15" s="225"/>
      <c r="C15" s="225"/>
      <c r="D15" s="225"/>
      <c r="E15" s="225"/>
      <c r="F15" s="225"/>
      <c r="G15" s="225"/>
      <c r="H15" s="17"/>
    </row>
    <row r="16" spans="1:8" ht="18" customHeight="1">
      <c r="A16" s="225" t="s">
        <v>86</v>
      </c>
      <c r="B16" s="225"/>
      <c r="C16" s="225"/>
      <c r="D16" s="225"/>
      <c r="E16" s="225"/>
      <c r="F16" s="225"/>
      <c r="G16" s="225"/>
      <c r="H16" s="17"/>
    </row>
    <row r="18" ht="15">
      <c r="A18" t="s">
        <v>105</v>
      </c>
    </row>
    <row r="21" spans="1:8" ht="15" customHeight="1">
      <c r="A21" s="226" t="s">
        <v>106</v>
      </c>
      <c r="B21" s="227"/>
      <c r="C21" s="227"/>
      <c r="D21" s="227"/>
      <c r="E21" s="227"/>
      <c r="F21" s="227"/>
      <c r="G21" s="227"/>
      <c r="H21" s="228"/>
    </row>
    <row r="22" spans="1:8" ht="15" customHeight="1">
      <c r="A22" s="229"/>
      <c r="B22" s="230"/>
      <c r="C22" s="230"/>
      <c r="D22" s="230"/>
      <c r="E22" s="230"/>
      <c r="F22" s="230"/>
      <c r="G22" s="230"/>
      <c r="H22" s="231"/>
    </row>
    <row r="23" spans="1:8" ht="18" customHeight="1">
      <c r="A23" s="232"/>
      <c r="B23" s="233"/>
      <c r="C23" s="234"/>
      <c r="D23" s="1"/>
      <c r="E23" s="1"/>
      <c r="F23" s="1"/>
      <c r="G23" s="1"/>
      <c r="H23" s="8"/>
    </row>
    <row r="24" spans="1:8" ht="18" customHeight="1">
      <c r="A24" s="232"/>
      <c r="B24" s="233"/>
      <c r="C24" s="234"/>
      <c r="D24" s="1"/>
      <c r="E24" s="1"/>
      <c r="F24" s="1"/>
      <c r="G24" s="1"/>
      <c r="H24" s="8"/>
    </row>
    <row r="25" spans="1:8" ht="18" customHeight="1">
      <c r="A25" s="232"/>
      <c r="B25" s="233"/>
      <c r="C25" s="234"/>
      <c r="D25" s="1"/>
      <c r="E25" s="1"/>
      <c r="F25" s="1"/>
      <c r="G25" s="1"/>
      <c r="H25" s="8"/>
    </row>
    <row r="26" spans="1:8" ht="18" customHeight="1">
      <c r="A26" s="232"/>
      <c r="B26" s="233"/>
      <c r="C26" s="234"/>
      <c r="D26" s="1"/>
      <c r="E26" s="1"/>
      <c r="F26" s="1"/>
      <c r="G26" s="1"/>
      <c r="H26" s="8"/>
    </row>
    <row r="27" spans="1:8" ht="18" customHeight="1">
      <c r="A27" s="232"/>
      <c r="B27" s="233"/>
      <c r="C27" s="234"/>
      <c r="D27" s="1"/>
      <c r="E27" s="1"/>
      <c r="F27" s="1"/>
      <c r="G27" s="1"/>
      <c r="H27" s="8"/>
    </row>
    <row r="28" spans="1:8" ht="18" customHeight="1">
      <c r="A28" s="232"/>
      <c r="B28" s="233"/>
      <c r="C28" s="234"/>
      <c r="D28" s="1"/>
      <c r="E28" s="1"/>
      <c r="F28" s="1"/>
      <c r="G28" s="1"/>
      <c r="H28" s="8"/>
    </row>
    <row r="29" spans="1:8" ht="18" customHeight="1">
      <c r="A29" s="232"/>
      <c r="B29" s="233"/>
      <c r="C29" s="234"/>
      <c r="D29" s="1"/>
      <c r="E29" s="1"/>
      <c r="F29" s="1"/>
      <c r="G29" s="1"/>
      <c r="H29" s="8"/>
    </row>
    <row r="30" spans="1:8" ht="18" customHeight="1">
      <c r="A30" s="232"/>
      <c r="B30" s="233"/>
      <c r="C30" s="234"/>
      <c r="D30" s="1"/>
      <c r="E30" s="1"/>
      <c r="F30" s="1"/>
      <c r="G30" s="1"/>
      <c r="H30" s="8"/>
    </row>
    <row r="31" spans="1:8" ht="18" customHeight="1">
      <c r="A31" s="232"/>
      <c r="B31" s="233"/>
      <c r="C31" s="234"/>
      <c r="D31" s="1"/>
      <c r="E31" s="1"/>
      <c r="F31" s="1"/>
      <c r="G31" s="1"/>
      <c r="H31" s="8"/>
    </row>
    <row r="32" spans="1:8" ht="18" customHeight="1">
      <c r="A32" s="232"/>
      <c r="B32" s="233"/>
      <c r="C32" s="234"/>
      <c r="D32" s="1"/>
      <c r="E32" s="1"/>
      <c r="F32" s="1"/>
      <c r="G32" s="1"/>
      <c r="H32" s="8"/>
    </row>
    <row r="33" spans="1:8" ht="18" customHeight="1">
      <c r="A33" s="232"/>
      <c r="B33" s="233"/>
      <c r="C33" s="234"/>
      <c r="D33" s="1"/>
      <c r="E33" s="1"/>
      <c r="F33" s="1"/>
      <c r="G33" s="1"/>
      <c r="H33" s="8"/>
    </row>
  </sheetData>
  <mergeCells count="32">
    <mergeCell ref="A10:C10"/>
    <mergeCell ref="A9:C9"/>
    <mergeCell ref="A3:H3"/>
    <mergeCell ref="A4:C6"/>
    <mergeCell ref="A7:C7"/>
    <mergeCell ref="A8:C8"/>
    <mergeCell ref="A1:H2"/>
    <mergeCell ref="D5:D6"/>
    <mergeCell ref="E5:E6"/>
    <mergeCell ref="F5:F6"/>
    <mergeCell ref="G5:G6"/>
    <mergeCell ref="H5:H6"/>
    <mergeCell ref="A11:C11"/>
    <mergeCell ref="E11:G11"/>
    <mergeCell ref="A12:C12"/>
    <mergeCell ref="E12:H12"/>
    <mergeCell ref="A13:G13"/>
    <mergeCell ref="A14:G14"/>
    <mergeCell ref="A15:G15"/>
    <mergeCell ref="A16:G16"/>
    <mergeCell ref="A21:H22"/>
    <mergeCell ref="A33:C33"/>
    <mergeCell ref="A32:C32"/>
    <mergeCell ref="A31:C31"/>
    <mergeCell ref="A30:C30"/>
    <mergeCell ref="A29:C29"/>
    <mergeCell ref="A28:C28"/>
    <mergeCell ref="A27:C27"/>
    <mergeCell ref="A26:C26"/>
    <mergeCell ref="A25:C25"/>
    <mergeCell ref="A24:C24"/>
    <mergeCell ref="A23:C23"/>
  </mergeCells>
  <printOptions/>
  <pageMargins left="0.7" right="0.7" top="0.75" bottom="0.75" header="0.3" footer="0.3"/>
  <pageSetup fitToHeight="0" fitToWidth="1" horizontalDpi="600" verticalDpi="600" orientation="portrait" scale="8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topLeftCell="A1">
      <selection activeCell="F5" sqref="F5:G5"/>
    </sheetView>
  </sheetViews>
  <sheetFormatPr defaultColWidth="8.8515625" defaultRowHeight="15"/>
  <cols>
    <col min="6" max="7" width="10.7109375" style="0" customWidth="1"/>
    <col min="8" max="8" width="20.7109375" style="0" customWidth="1"/>
  </cols>
  <sheetData>
    <row r="1" spans="1:8" ht="18" customHeight="1">
      <c r="A1" s="240" t="s">
        <v>116</v>
      </c>
      <c r="B1" s="241"/>
      <c r="C1" s="241"/>
      <c r="D1" s="241"/>
      <c r="E1" s="241"/>
      <c r="F1" s="241"/>
      <c r="G1" s="241"/>
      <c r="H1" s="242"/>
    </row>
    <row r="2" spans="1:8" ht="18" customHeight="1">
      <c r="A2" s="243"/>
      <c r="B2" s="244"/>
      <c r="C2" s="244"/>
      <c r="D2" s="244"/>
      <c r="E2" s="244"/>
      <c r="F2" s="244"/>
      <c r="G2" s="244"/>
      <c r="H2" s="245"/>
    </row>
    <row r="3" spans="1:8" ht="18" customHeight="1">
      <c r="A3" s="261" t="s">
        <v>100</v>
      </c>
      <c r="B3" s="262"/>
      <c r="C3" s="262"/>
      <c r="D3" s="262"/>
      <c r="E3" s="262"/>
      <c r="F3" s="262"/>
      <c r="G3" s="262"/>
      <c r="H3" s="263"/>
    </row>
    <row r="4" spans="1:8" ht="54.75" customHeight="1">
      <c r="A4" s="181" t="s">
        <v>130</v>
      </c>
      <c r="B4" s="182"/>
      <c r="C4" s="182"/>
      <c r="D4" s="182"/>
      <c r="E4" s="182"/>
      <c r="F4" s="182"/>
      <c r="G4" s="182"/>
      <c r="H4" s="183"/>
    </row>
    <row r="5" spans="1:8" ht="21" customHeight="1">
      <c r="A5" s="264" t="s">
        <v>87</v>
      </c>
      <c r="B5" s="264"/>
      <c r="C5" s="264"/>
      <c r="D5" s="264"/>
      <c r="E5" s="264"/>
      <c r="F5" s="264" t="s">
        <v>98</v>
      </c>
      <c r="G5" s="264"/>
      <c r="H5" s="7" t="s">
        <v>99</v>
      </c>
    </row>
    <row r="6" spans="1:8" ht="18" customHeight="1">
      <c r="A6" s="265" t="s">
        <v>88</v>
      </c>
      <c r="B6" s="265"/>
      <c r="C6" s="265"/>
      <c r="D6" s="265"/>
      <c r="E6" s="265"/>
      <c r="F6" s="260"/>
      <c r="G6" s="260"/>
      <c r="H6" s="6"/>
    </row>
    <row r="7" spans="1:8" ht="18" customHeight="1">
      <c r="A7" s="265" t="s">
        <v>89</v>
      </c>
      <c r="B7" s="265"/>
      <c r="C7" s="265"/>
      <c r="D7" s="265"/>
      <c r="E7" s="265"/>
      <c r="F7" s="260"/>
      <c r="G7" s="260"/>
      <c r="H7" s="6"/>
    </row>
    <row r="8" spans="1:8" ht="18" customHeight="1">
      <c r="A8" s="265" t="s">
        <v>90</v>
      </c>
      <c r="B8" s="265"/>
      <c r="C8" s="265"/>
      <c r="D8" s="265"/>
      <c r="E8" s="265"/>
      <c r="F8" s="260"/>
      <c r="G8" s="260"/>
      <c r="H8" s="6"/>
    </row>
    <row r="9" spans="1:8" ht="18" customHeight="1">
      <c r="A9" s="265" t="s">
        <v>91</v>
      </c>
      <c r="B9" s="265"/>
      <c r="C9" s="265"/>
      <c r="D9" s="265"/>
      <c r="E9" s="265"/>
      <c r="F9" s="260"/>
      <c r="G9" s="260"/>
      <c r="H9" s="6"/>
    </row>
    <row r="10" spans="1:8" ht="18" customHeight="1">
      <c r="A10" s="265" t="s">
        <v>92</v>
      </c>
      <c r="B10" s="265"/>
      <c r="C10" s="265"/>
      <c r="D10" s="265"/>
      <c r="E10" s="265"/>
      <c r="F10" s="260"/>
      <c r="G10" s="260"/>
      <c r="H10" s="6"/>
    </row>
    <row r="11" spans="1:8" ht="18" customHeight="1">
      <c r="A11" s="265" t="s">
        <v>93</v>
      </c>
      <c r="B11" s="265"/>
      <c r="C11" s="265"/>
      <c r="D11" s="265"/>
      <c r="E11" s="265"/>
      <c r="F11" s="260"/>
      <c r="G11" s="260"/>
      <c r="H11" s="6"/>
    </row>
    <row r="12" spans="1:8" ht="18" customHeight="1">
      <c r="A12" s="265" t="s">
        <v>94</v>
      </c>
      <c r="B12" s="265"/>
      <c r="C12" s="265"/>
      <c r="D12" s="265"/>
      <c r="E12" s="265"/>
      <c r="F12" s="260"/>
      <c r="G12" s="260"/>
      <c r="H12" s="6"/>
    </row>
    <row r="13" spans="1:8" ht="18" customHeight="1">
      <c r="A13" s="265" t="s">
        <v>95</v>
      </c>
      <c r="B13" s="265"/>
      <c r="C13" s="265"/>
      <c r="D13" s="265"/>
      <c r="E13" s="265"/>
      <c r="F13" s="260"/>
      <c r="G13" s="260"/>
      <c r="H13" s="6"/>
    </row>
    <row r="14" spans="1:8" ht="18" customHeight="1">
      <c r="A14" s="265" t="s">
        <v>96</v>
      </c>
      <c r="B14" s="265"/>
      <c r="C14" s="265"/>
      <c r="D14" s="265"/>
      <c r="E14" s="265"/>
      <c r="F14" s="260"/>
      <c r="G14" s="260"/>
      <c r="H14" s="6"/>
    </row>
    <row r="15" spans="1:8" ht="18" customHeight="1">
      <c r="A15" s="265" t="s">
        <v>97</v>
      </c>
      <c r="B15" s="265"/>
      <c r="C15" s="265"/>
      <c r="D15" s="265"/>
      <c r="E15" s="265"/>
      <c r="F15" s="260"/>
      <c r="G15" s="260"/>
      <c r="H15" s="6"/>
    </row>
    <row r="16" spans="1:5" ht="15">
      <c r="A16" s="5"/>
      <c r="B16" s="5"/>
      <c r="C16" s="5"/>
      <c r="D16" s="5"/>
      <c r="E16" s="5"/>
    </row>
  </sheetData>
  <mergeCells count="25">
    <mergeCell ref="A1:H2"/>
    <mergeCell ref="A14:E14"/>
    <mergeCell ref="A5:E5"/>
    <mergeCell ref="A6:E6"/>
    <mergeCell ref="A7:E7"/>
    <mergeCell ref="A8:E8"/>
    <mergeCell ref="F12:G12"/>
    <mergeCell ref="F13:G13"/>
    <mergeCell ref="F14:G14"/>
    <mergeCell ref="F15:G15"/>
    <mergeCell ref="A3:H3"/>
    <mergeCell ref="A4:H4"/>
    <mergeCell ref="F5:G5"/>
    <mergeCell ref="F6:G6"/>
    <mergeCell ref="F7:G7"/>
    <mergeCell ref="F8:G8"/>
    <mergeCell ref="F9:G9"/>
    <mergeCell ref="F10:G10"/>
    <mergeCell ref="F11:G11"/>
    <mergeCell ref="A15:E15"/>
    <mergeCell ref="A9:E9"/>
    <mergeCell ref="A10:E10"/>
    <mergeCell ref="A11:E11"/>
    <mergeCell ref="A12:E12"/>
    <mergeCell ref="A13:E13"/>
  </mergeCells>
  <printOptions/>
  <pageMargins left="0.7" right="0.7" top="0.75" bottom="0.75" header="0.3" footer="0.3"/>
  <pageSetup fitToHeight="0"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Tables</dc:title>
  <dc:subject>Proposal Tables with Attachments I, II, IIA</dc:subject>
  <dc:creator>Kurtz, Hayley R.</dc:creator>
  <cp:keywords>Attachment I Small Carrier, Attachment II, Backup Line 1 TCR, CRC, ACR, Special Benefits Form, Medicare Loading Form, Potential SSSGs Form</cp:keywords>
  <dc:description/>
  <cp:lastModifiedBy>Microsoft Office User</cp:lastModifiedBy>
  <cp:lastPrinted>2017-03-01T16:20:57Z</cp:lastPrinted>
  <dcterms:created xsi:type="dcterms:W3CDTF">2017-01-04T17:54:35Z</dcterms:created>
  <dcterms:modified xsi:type="dcterms:W3CDTF">2017-06-01T15:33:04Z</dcterms:modified>
  <cp:category/>
  <cp:version/>
  <cp:contentType/>
  <cp:contentStatus/>
</cp:coreProperties>
</file>