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opm365-my.sharepoint.com/personal/tyler_heninger_opm_gov/Documents/Desktop/508 Work/May/"/>
    </mc:Choice>
  </mc:AlternateContent>
  <xr:revisionPtr revIDLastSave="2" documentId="13_ncr:1_{9A46DD3B-C8A5-47D9-A94E-E5D04B40D370}" xr6:coauthVersionLast="47" xr6:coauthVersionMax="47" xr10:uidLastSave="{E92A7B4C-5209-43F4-A9AB-278BFC896491}"/>
  <bookViews>
    <workbookView xWindow="-120" yWindow="-16320" windowWidth="29040" windowHeight="15720" tabRatio="876" xr2:uid="{00000000-000D-0000-FFFF-FFFF00000000}"/>
  </bookViews>
  <sheets>
    <sheet name="Attachment I (Small Carriers)" sheetId="9" r:id="rId1"/>
    <sheet name="Attachment IA (Small Carriers)" sheetId="11" r:id="rId2"/>
    <sheet name="Attachment II" sheetId="2" r:id="rId3"/>
    <sheet name="Attachment IIB (QG22-29 Large)" sheetId="12" r:id="rId4"/>
    <sheet name="Backup Line 1 - TCR &amp; CRC" sheetId="4" r:id="rId5"/>
    <sheet name="Backup Line 1 - ACR" sheetId="5" r:id="rId6"/>
    <sheet name="Medicare Loading Form" sheetId="7" r:id="rId7"/>
    <sheet name="Potential SSSGs Form" sheetId="8" r:id="rId8"/>
    <sheet name="Special Benefits Form" sheetId="6" r:id="rId9"/>
  </sheets>
  <externalReferences>
    <externalReference r:id="rId10"/>
  </externalReferences>
  <definedNames>
    <definedName name="Data">[1]data!$A$3:$PW$3</definedName>
    <definedName name="ID">[1]Controls!$B$1</definedName>
    <definedName name="_xlnm.Print_Area" localSheetId="2">'Attachment II'!$A$1:$D$22</definedName>
    <definedName name="year">'Attachment II'!$B$5</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 r="D28" i="2"/>
  <c r="C28" i="2"/>
  <c r="B28" i="2"/>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67" i="9"/>
  <c r="W68" i="9"/>
  <c r="W69" i="9"/>
  <c r="W70" i="9"/>
  <c r="W71" i="9"/>
  <c r="W72" i="9"/>
  <c r="W73" i="9"/>
  <c r="W74" i="9"/>
  <c r="W75" i="9"/>
  <c r="W76" i="9"/>
  <c r="W77" i="9"/>
  <c r="W78" i="9"/>
  <c r="W79" i="9"/>
  <c r="W80" i="9"/>
  <c r="W81" i="9"/>
  <c r="W82" i="9"/>
  <c r="W83" i="9"/>
  <c r="W84" i="9"/>
  <c r="W85" i="9"/>
  <c r="W86" i="9"/>
  <c r="W87" i="9"/>
  <c r="W88" i="9"/>
  <c r="W89" i="9"/>
  <c r="W90" i="9"/>
  <c r="W91" i="9"/>
  <c r="W92" i="9"/>
  <c r="W93" i="9"/>
  <c r="W94" i="9"/>
  <c r="W95" i="9"/>
  <c r="W96" i="9"/>
  <c r="W97" i="9"/>
  <c r="W98" i="9"/>
  <c r="W99" i="9"/>
  <c r="W100" i="9"/>
  <c r="W101" i="9"/>
  <c r="W102" i="9"/>
  <c r="W103" i="9"/>
  <c r="W104" i="9"/>
  <c r="W105" i="9"/>
  <c r="W106" i="9"/>
  <c r="W107" i="9"/>
  <c r="W108" i="9"/>
  <c r="W109" i="9"/>
  <c r="W110" i="9"/>
  <c r="W111" i="9"/>
  <c r="W112" i="9"/>
  <c r="W113" i="9"/>
  <c r="W114" i="9"/>
  <c r="W115" i="9"/>
  <c r="W116" i="9"/>
  <c r="W117" i="9"/>
  <c r="W118" i="9"/>
  <c r="W119" i="9"/>
  <c r="W120" i="9"/>
  <c r="W121" i="9"/>
  <c r="W122" i="9"/>
  <c r="W123" i="9"/>
  <c r="W124" i="9"/>
  <c r="W125" i="9"/>
  <c r="W126" i="9"/>
  <c r="W127" i="9"/>
  <c r="W128" i="9"/>
  <c r="W129" i="9"/>
  <c r="W130" i="9"/>
  <c r="W131" i="9"/>
  <c r="W132" i="9"/>
  <c r="W133" i="9"/>
  <c r="W134" i="9"/>
  <c r="W135" i="9"/>
  <c r="W136" i="9"/>
  <c r="W137" i="9"/>
  <c r="W138" i="9"/>
  <c r="W139" i="9"/>
  <c r="W140" i="9"/>
  <c r="W141" i="9"/>
  <c r="W142" i="9"/>
  <c r="W143" i="9"/>
  <c r="W144" i="9"/>
  <c r="W145" i="9"/>
  <c r="W146" i="9"/>
  <c r="W147" i="9"/>
  <c r="W148" i="9"/>
  <c r="W149" i="9"/>
  <c r="W150" i="9"/>
  <c r="W151" i="9"/>
  <c r="W152" i="9"/>
  <c r="W153" i="9"/>
  <c r="W154" i="9"/>
  <c r="W155" i="9"/>
  <c r="W156" i="9"/>
  <c r="W157" i="9"/>
  <c r="W158" i="9"/>
  <c r="W159" i="9"/>
  <c r="W160" i="9"/>
  <c r="W161" i="9"/>
  <c r="W162" i="9"/>
  <c r="W163" i="9"/>
  <c r="W164" i="9"/>
  <c r="W165" i="9"/>
  <c r="W166" i="9"/>
  <c r="W167" i="9"/>
  <c r="W168" i="9"/>
  <c r="W169" i="9"/>
  <c r="W170" i="9"/>
  <c r="W171" i="9"/>
  <c r="W172" i="9"/>
  <c r="W173" i="9"/>
  <c r="W174" i="9"/>
  <c r="W175" i="9"/>
  <c r="W176" i="9"/>
  <c r="W177" i="9"/>
  <c r="W178" i="9"/>
  <c r="W179" i="9"/>
  <c r="W180" i="9"/>
  <c r="W181" i="9"/>
  <c r="W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15" i="9"/>
  <c r="V116" i="9"/>
  <c r="V117" i="9"/>
  <c r="V118" i="9"/>
  <c r="V119" i="9"/>
  <c r="V120" i="9"/>
  <c r="V121" i="9"/>
  <c r="V122" i="9"/>
  <c r="V123" i="9"/>
  <c r="V124" i="9"/>
  <c r="V125" i="9"/>
  <c r="V126" i="9"/>
  <c r="V127" i="9"/>
  <c r="V128" i="9"/>
  <c r="V129" i="9"/>
  <c r="V130" i="9"/>
  <c r="V131" i="9"/>
  <c r="V132" i="9"/>
  <c r="V133" i="9"/>
  <c r="V134" i="9"/>
  <c r="V135" i="9"/>
  <c r="V136" i="9"/>
  <c r="V137" i="9"/>
  <c r="V138" i="9"/>
  <c r="V139" i="9"/>
  <c r="V140" i="9"/>
  <c r="V141" i="9"/>
  <c r="V142" i="9"/>
  <c r="V143" i="9"/>
  <c r="V144" i="9"/>
  <c r="V145" i="9"/>
  <c r="V146" i="9"/>
  <c r="V147" i="9"/>
  <c r="V148" i="9"/>
  <c r="V149" i="9"/>
  <c r="V150" i="9"/>
  <c r="V151" i="9"/>
  <c r="V152" i="9"/>
  <c r="V153" i="9"/>
  <c r="V154" i="9"/>
  <c r="V155" i="9"/>
  <c r="V156" i="9"/>
  <c r="V157" i="9"/>
  <c r="V158" i="9"/>
  <c r="V159" i="9"/>
  <c r="V160" i="9"/>
  <c r="V161" i="9"/>
  <c r="V162" i="9"/>
  <c r="V163" i="9"/>
  <c r="V164" i="9"/>
  <c r="V165" i="9"/>
  <c r="V166" i="9"/>
  <c r="V167" i="9"/>
  <c r="V168" i="9"/>
  <c r="V169" i="9"/>
  <c r="V170" i="9"/>
  <c r="V171" i="9"/>
  <c r="V172" i="9"/>
  <c r="V173" i="9"/>
  <c r="V174" i="9"/>
  <c r="V175" i="9"/>
  <c r="V176" i="9"/>
  <c r="V177" i="9"/>
  <c r="V178" i="9"/>
  <c r="V179" i="9"/>
  <c r="V180" i="9"/>
  <c r="V181" i="9"/>
  <c r="V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U112" i="9"/>
  <c r="U113" i="9"/>
  <c r="U114" i="9"/>
  <c r="U115" i="9"/>
  <c r="U116" i="9"/>
  <c r="U117" i="9"/>
  <c r="U118" i="9"/>
  <c r="U119" i="9"/>
  <c r="U120" i="9"/>
  <c r="U121" i="9"/>
  <c r="U122" i="9"/>
  <c r="U123" i="9"/>
  <c r="U124" i="9"/>
  <c r="U125" i="9"/>
  <c r="U126" i="9"/>
  <c r="U127" i="9"/>
  <c r="U128" i="9"/>
  <c r="U129" i="9"/>
  <c r="U130" i="9"/>
  <c r="U131" i="9"/>
  <c r="U132" i="9"/>
  <c r="U133" i="9"/>
  <c r="U134" i="9"/>
  <c r="U135" i="9"/>
  <c r="U136" i="9"/>
  <c r="U137" i="9"/>
  <c r="U138" i="9"/>
  <c r="U139" i="9"/>
  <c r="U140" i="9"/>
  <c r="U141" i="9"/>
  <c r="U142" i="9"/>
  <c r="U143" i="9"/>
  <c r="U144" i="9"/>
  <c r="U145" i="9"/>
  <c r="U146" i="9"/>
  <c r="U147" i="9"/>
  <c r="U148" i="9"/>
  <c r="U149" i="9"/>
  <c r="U150" i="9"/>
  <c r="U151" i="9"/>
  <c r="U152" i="9"/>
  <c r="U153" i="9"/>
  <c r="U154" i="9"/>
  <c r="U155" i="9"/>
  <c r="U156" i="9"/>
  <c r="U157" i="9"/>
  <c r="U158" i="9"/>
  <c r="U159" i="9"/>
  <c r="U160" i="9"/>
  <c r="U161" i="9"/>
  <c r="U162" i="9"/>
  <c r="U163" i="9"/>
  <c r="U164" i="9"/>
  <c r="U165" i="9"/>
  <c r="U166" i="9"/>
  <c r="U167" i="9"/>
  <c r="U168" i="9"/>
  <c r="U169" i="9"/>
  <c r="U170" i="9"/>
  <c r="U171" i="9"/>
  <c r="U172" i="9"/>
  <c r="U173" i="9"/>
  <c r="U174" i="9"/>
  <c r="U175" i="9"/>
  <c r="U176" i="9"/>
  <c r="U177" i="9"/>
  <c r="U178" i="9"/>
  <c r="U179" i="9"/>
  <c r="U180" i="9"/>
  <c r="U181" i="9"/>
  <c r="U19" i="9"/>
  <c r="A28" i="2" l="1"/>
  <c r="A14" i="9" l="1"/>
  <c r="A22" i="2"/>
  <c r="A19" i="2"/>
  <c r="A11" i="2"/>
  <c r="A5" i="9"/>
  <c r="C18"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A26" i="2" l="1"/>
  <c r="A24" i="2"/>
  <c r="A1" i="11" l="1"/>
  <c r="A146" i="11"/>
  <c r="C146" i="11"/>
  <c r="D146" i="11"/>
  <c r="E146" i="11"/>
  <c r="A147" i="11"/>
  <c r="C147" i="11"/>
  <c r="D147" i="11"/>
  <c r="E147" i="11"/>
  <c r="A148" i="11"/>
  <c r="C148" i="11"/>
  <c r="D148" i="11"/>
  <c r="E148" i="11"/>
  <c r="A149" i="11"/>
  <c r="C149" i="11"/>
  <c r="D149" i="11"/>
  <c r="E149" i="11"/>
  <c r="A150" i="11"/>
  <c r="C150" i="11"/>
  <c r="D150" i="11"/>
  <c r="E150" i="11"/>
  <c r="A151" i="11"/>
  <c r="C151" i="11"/>
  <c r="D151" i="11"/>
  <c r="E151" i="11"/>
  <c r="A152" i="11"/>
  <c r="C152" i="11"/>
  <c r="D152" i="11"/>
  <c r="E152" i="11"/>
  <c r="A153" i="11"/>
  <c r="C153" i="11"/>
  <c r="D153" i="11"/>
  <c r="E153" i="11"/>
  <c r="A154" i="11"/>
  <c r="C154" i="11"/>
  <c r="D154" i="11"/>
  <c r="E154" i="11"/>
  <c r="A155" i="11"/>
  <c r="C155" i="11"/>
  <c r="D155" i="11"/>
  <c r="E155" i="11"/>
  <c r="A156" i="11"/>
  <c r="C156" i="11"/>
  <c r="D156" i="11"/>
  <c r="E156" i="11"/>
  <c r="A157" i="11"/>
  <c r="C157" i="11"/>
  <c r="D157" i="11"/>
  <c r="E157" i="11"/>
  <c r="A158" i="11"/>
  <c r="C158" i="11"/>
  <c r="D158" i="11"/>
  <c r="E158" i="11"/>
  <c r="A159" i="11"/>
  <c r="C159" i="11"/>
  <c r="D159" i="11"/>
  <c r="E159" i="11"/>
  <c r="A160" i="11"/>
  <c r="C160" i="11"/>
  <c r="D160" i="11"/>
  <c r="E160" i="11"/>
  <c r="A161" i="11"/>
  <c r="C161" i="11"/>
  <c r="D161" i="11"/>
  <c r="E161" i="11"/>
  <c r="A162" i="11"/>
  <c r="C162" i="11"/>
  <c r="D162" i="11"/>
  <c r="E162" i="11"/>
  <c r="A163" i="11"/>
  <c r="C163" i="11"/>
  <c r="D163" i="11"/>
  <c r="E163" i="11"/>
  <c r="A164" i="11"/>
  <c r="C164" i="11"/>
  <c r="D164" i="11"/>
  <c r="E164" i="11"/>
  <c r="A165" i="11"/>
  <c r="C165" i="11"/>
  <c r="D165" i="11"/>
  <c r="E165" i="11"/>
  <c r="A166" i="11"/>
  <c r="C166" i="11"/>
  <c r="D166" i="11"/>
  <c r="E166" i="11"/>
  <c r="A167" i="11"/>
  <c r="C167" i="11"/>
  <c r="D167" i="11"/>
  <c r="E167" i="11"/>
  <c r="A168" i="11"/>
  <c r="C168" i="11"/>
  <c r="D168" i="11"/>
  <c r="E168" i="11"/>
  <c r="A169" i="11"/>
  <c r="C169" i="11"/>
  <c r="D169" i="11"/>
  <c r="E169" i="11"/>
  <c r="A170" i="11"/>
  <c r="C170" i="11"/>
  <c r="D170" i="11"/>
  <c r="E170" i="11"/>
  <c r="A171" i="11"/>
  <c r="C171" i="11"/>
  <c r="D171" i="11"/>
  <c r="E171" i="11"/>
  <c r="A172" i="11"/>
  <c r="C172" i="11"/>
  <c r="D172" i="11"/>
  <c r="E172" i="11"/>
  <c r="A173" i="11"/>
  <c r="C173" i="11"/>
  <c r="D173" i="11"/>
  <c r="E173" i="11"/>
  <c r="A174" i="11"/>
  <c r="C174" i="11"/>
  <c r="D174" i="11"/>
  <c r="E174" i="11"/>
  <c r="A175" i="11"/>
  <c r="C175" i="11"/>
  <c r="D175" i="11"/>
  <c r="E175" i="11"/>
  <c r="D18" i="11"/>
  <c r="AR20" i="9"/>
  <c r="AR21" i="9"/>
  <c r="AR22" i="9"/>
  <c r="AR23" i="9"/>
  <c r="AR24" i="9"/>
  <c r="AR25" i="9"/>
  <c r="AR26" i="9"/>
  <c r="AR27" i="9"/>
  <c r="AR28" i="9"/>
  <c r="AR29" i="9"/>
  <c r="AR30" i="9"/>
  <c r="AR31" i="9"/>
  <c r="AR32" i="9"/>
  <c r="AR33" i="9"/>
  <c r="AR34" i="9"/>
  <c r="AR35" i="9"/>
  <c r="AR36" i="9"/>
  <c r="AR37" i="9"/>
  <c r="AR38" i="9"/>
  <c r="AR39" i="9"/>
  <c r="AR40" i="9"/>
  <c r="AR41" i="9"/>
  <c r="AR42" i="9"/>
  <c r="AR43" i="9"/>
  <c r="AR44" i="9"/>
  <c r="AR45" i="9"/>
  <c r="AR46" i="9"/>
  <c r="AR47" i="9"/>
  <c r="AR48" i="9"/>
  <c r="AR49" i="9"/>
  <c r="AR50" i="9"/>
  <c r="AR51" i="9"/>
  <c r="AR52" i="9"/>
  <c r="AR53" i="9"/>
  <c r="AR54" i="9"/>
  <c r="AR55" i="9"/>
  <c r="AR56" i="9"/>
  <c r="AR57" i="9"/>
  <c r="AR58" i="9"/>
  <c r="AR59" i="9"/>
  <c r="AR60" i="9"/>
  <c r="AR61" i="9"/>
  <c r="AR62" i="9"/>
  <c r="AR63" i="9"/>
  <c r="AR64" i="9"/>
  <c r="AR65" i="9"/>
  <c r="AR66" i="9"/>
  <c r="AR67" i="9"/>
  <c r="AR68" i="9"/>
  <c r="AR69" i="9"/>
  <c r="AR70" i="9"/>
  <c r="AR71" i="9"/>
  <c r="AR72" i="9"/>
  <c r="AR73" i="9"/>
  <c r="AR74" i="9"/>
  <c r="AR75" i="9"/>
  <c r="AR76" i="9"/>
  <c r="AR77" i="9"/>
  <c r="AR78" i="9"/>
  <c r="AR79" i="9"/>
  <c r="AR80" i="9"/>
  <c r="AR81" i="9"/>
  <c r="AR82" i="9"/>
  <c r="AR83" i="9"/>
  <c r="AR84" i="9"/>
  <c r="AR85" i="9"/>
  <c r="AR86" i="9"/>
  <c r="AR87" i="9"/>
  <c r="AR88" i="9"/>
  <c r="AR89" i="9"/>
  <c r="AR90" i="9"/>
  <c r="AR91" i="9"/>
  <c r="AR92" i="9"/>
  <c r="AR93" i="9"/>
  <c r="AR94" i="9"/>
  <c r="AR95" i="9"/>
  <c r="AR96" i="9"/>
  <c r="AR97" i="9"/>
  <c r="AR98" i="9"/>
  <c r="AR99" i="9"/>
  <c r="AR100" i="9"/>
  <c r="AR101" i="9"/>
  <c r="AR102" i="9"/>
  <c r="AR103" i="9"/>
  <c r="AR104" i="9"/>
  <c r="AR105" i="9"/>
  <c r="AR106" i="9"/>
  <c r="AR107" i="9"/>
  <c r="AR108" i="9"/>
  <c r="AR109" i="9"/>
  <c r="AR110" i="9"/>
  <c r="AR111" i="9"/>
  <c r="AR112" i="9"/>
  <c r="AR113" i="9"/>
  <c r="AR114" i="9"/>
  <c r="AR115" i="9"/>
  <c r="AR116" i="9"/>
  <c r="AR117" i="9"/>
  <c r="AR118" i="9"/>
  <c r="AR119" i="9"/>
  <c r="AR120" i="9"/>
  <c r="AR121" i="9"/>
  <c r="AR122" i="9"/>
  <c r="AR123" i="9"/>
  <c r="AR124" i="9"/>
  <c r="AR125" i="9"/>
  <c r="AR126" i="9"/>
  <c r="AR127" i="9"/>
  <c r="AR128" i="9"/>
  <c r="AR129" i="9"/>
  <c r="AR130" i="9"/>
  <c r="AR131" i="9"/>
  <c r="AR132" i="9"/>
  <c r="AR133" i="9"/>
  <c r="AR134" i="9"/>
  <c r="AR135" i="9"/>
  <c r="AR136" i="9"/>
  <c r="AR137" i="9"/>
  <c r="AR138" i="9"/>
  <c r="AR139" i="9"/>
  <c r="AR140" i="9"/>
  <c r="AR141" i="9"/>
  <c r="AR142" i="9"/>
  <c r="AR143" i="9"/>
  <c r="AR144" i="9"/>
  <c r="AR145" i="9"/>
  <c r="AR146" i="9"/>
  <c r="AR147" i="9"/>
  <c r="AR148" i="9"/>
  <c r="AR149" i="9"/>
  <c r="AR150" i="9"/>
  <c r="AR151" i="9"/>
  <c r="AR152" i="9"/>
  <c r="AR153" i="9"/>
  <c r="AR154" i="9"/>
  <c r="AR155" i="9"/>
  <c r="AR156" i="9"/>
  <c r="AR157" i="9"/>
  <c r="AR158" i="9"/>
  <c r="AR159" i="9"/>
  <c r="AR160" i="9"/>
  <c r="AR161" i="9"/>
  <c r="AR162" i="9"/>
  <c r="AR163" i="9"/>
  <c r="AR164" i="9"/>
  <c r="AR165" i="9"/>
  <c r="AR166" i="9"/>
  <c r="AR167" i="9"/>
  <c r="AR168" i="9"/>
  <c r="AR169" i="9"/>
  <c r="AR170" i="9"/>
  <c r="AR171" i="9"/>
  <c r="AR172" i="9"/>
  <c r="AR173" i="9"/>
  <c r="AR174" i="9"/>
  <c r="AR175" i="9"/>
  <c r="AR176" i="9"/>
  <c r="AR177" i="9"/>
  <c r="AR178" i="9"/>
  <c r="AR179" i="9"/>
  <c r="AR180" i="9"/>
  <c r="AR181" i="9"/>
  <c r="AR19" i="9"/>
  <c r="AQ20" i="9"/>
  <c r="AQ21" i="9"/>
  <c r="AQ22" i="9"/>
  <c r="AQ23" i="9"/>
  <c r="AQ24" i="9"/>
  <c r="AQ25" i="9"/>
  <c r="AQ26" i="9"/>
  <c r="AQ27" i="9"/>
  <c r="AQ28" i="9"/>
  <c r="AQ29" i="9"/>
  <c r="AQ30" i="9"/>
  <c r="AQ31" i="9"/>
  <c r="AQ32" i="9"/>
  <c r="AQ33" i="9"/>
  <c r="AQ34" i="9"/>
  <c r="AQ35" i="9"/>
  <c r="AQ36" i="9"/>
  <c r="AQ37" i="9"/>
  <c r="AQ38" i="9"/>
  <c r="AQ39" i="9"/>
  <c r="AQ40" i="9"/>
  <c r="AQ41" i="9"/>
  <c r="AQ42" i="9"/>
  <c r="AQ43" i="9"/>
  <c r="AQ44" i="9"/>
  <c r="AQ45" i="9"/>
  <c r="AQ46" i="9"/>
  <c r="AQ47" i="9"/>
  <c r="AQ48" i="9"/>
  <c r="AQ49" i="9"/>
  <c r="AQ50" i="9"/>
  <c r="AQ51" i="9"/>
  <c r="AQ52" i="9"/>
  <c r="AQ53" i="9"/>
  <c r="AQ54" i="9"/>
  <c r="AQ55" i="9"/>
  <c r="AQ56" i="9"/>
  <c r="AQ57" i="9"/>
  <c r="AQ58" i="9"/>
  <c r="AQ59" i="9"/>
  <c r="AQ60" i="9"/>
  <c r="AQ61" i="9"/>
  <c r="AQ62" i="9"/>
  <c r="AQ63" i="9"/>
  <c r="AQ64" i="9"/>
  <c r="AQ65" i="9"/>
  <c r="AQ66" i="9"/>
  <c r="AQ67" i="9"/>
  <c r="AQ68" i="9"/>
  <c r="AQ69" i="9"/>
  <c r="AQ70" i="9"/>
  <c r="AQ71" i="9"/>
  <c r="AQ72" i="9"/>
  <c r="AQ73" i="9"/>
  <c r="AQ74" i="9"/>
  <c r="AQ75" i="9"/>
  <c r="AQ76" i="9"/>
  <c r="AQ77" i="9"/>
  <c r="AQ78" i="9"/>
  <c r="AQ79" i="9"/>
  <c r="AQ80" i="9"/>
  <c r="AQ81" i="9"/>
  <c r="AQ82" i="9"/>
  <c r="AQ83" i="9"/>
  <c r="AQ84" i="9"/>
  <c r="AQ85" i="9"/>
  <c r="AQ86" i="9"/>
  <c r="AQ87" i="9"/>
  <c r="AQ88" i="9"/>
  <c r="AQ89" i="9"/>
  <c r="AQ90" i="9"/>
  <c r="AQ91" i="9"/>
  <c r="AQ92" i="9"/>
  <c r="AQ93" i="9"/>
  <c r="AQ94" i="9"/>
  <c r="AQ95" i="9"/>
  <c r="AQ96" i="9"/>
  <c r="AQ97" i="9"/>
  <c r="AQ98" i="9"/>
  <c r="AQ99" i="9"/>
  <c r="AQ100" i="9"/>
  <c r="AQ101" i="9"/>
  <c r="AQ102" i="9"/>
  <c r="AQ103" i="9"/>
  <c r="AQ104" i="9"/>
  <c r="AQ105" i="9"/>
  <c r="AQ106" i="9"/>
  <c r="AQ107" i="9"/>
  <c r="AQ108" i="9"/>
  <c r="AQ109" i="9"/>
  <c r="AQ110" i="9"/>
  <c r="AQ111" i="9"/>
  <c r="AQ112" i="9"/>
  <c r="AQ113" i="9"/>
  <c r="AQ114" i="9"/>
  <c r="AQ115" i="9"/>
  <c r="AQ116" i="9"/>
  <c r="AQ117" i="9"/>
  <c r="AQ118" i="9"/>
  <c r="AQ119" i="9"/>
  <c r="AQ120" i="9"/>
  <c r="AQ121" i="9"/>
  <c r="AQ122" i="9"/>
  <c r="AQ123" i="9"/>
  <c r="AQ124" i="9"/>
  <c r="AQ125" i="9"/>
  <c r="AQ126" i="9"/>
  <c r="AQ127" i="9"/>
  <c r="AQ128" i="9"/>
  <c r="AQ129" i="9"/>
  <c r="AQ130" i="9"/>
  <c r="AQ131" i="9"/>
  <c r="AQ132" i="9"/>
  <c r="AQ133" i="9"/>
  <c r="AQ134" i="9"/>
  <c r="AQ135" i="9"/>
  <c r="AQ136" i="9"/>
  <c r="AQ137" i="9"/>
  <c r="AQ138" i="9"/>
  <c r="AQ139" i="9"/>
  <c r="AQ140" i="9"/>
  <c r="AQ141" i="9"/>
  <c r="AQ142" i="9"/>
  <c r="AQ143" i="9"/>
  <c r="AQ144" i="9"/>
  <c r="AQ145" i="9"/>
  <c r="AQ146" i="9"/>
  <c r="AQ147" i="9"/>
  <c r="AQ148" i="9"/>
  <c r="AQ149" i="9"/>
  <c r="AQ150" i="9"/>
  <c r="AQ151" i="9"/>
  <c r="AQ152" i="9"/>
  <c r="AQ153" i="9"/>
  <c r="AQ154" i="9"/>
  <c r="AQ155" i="9"/>
  <c r="AQ156" i="9"/>
  <c r="AQ157" i="9"/>
  <c r="AQ158" i="9"/>
  <c r="AQ159" i="9"/>
  <c r="AQ160" i="9"/>
  <c r="AQ161" i="9"/>
  <c r="AQ162" i="9"/>
  <c r="AQ163" i="9"/>
  <c r="AQ164" i="9"/>
  <c r="AQ165" i="9"/>
  <c r="AQ166" i="9"/>
  <c r="AQ167" i="9"/>
  <c r="AQ168" i="9"/>
  <c r="AQ169" i="9"/>
  <c r="AQ170" i="9"/>
  <c r="AQ171" i="9"/>
  <c r="AQ172" i="9"/>
  <c r="AQ173" i="9"/>
  <c r="AQ174" i="9"/>
  <c r="AQ175" i="9"/>
  <c r="AQ176" i="9"/>
  <c r="AQ177" i="9"/>
  <c r="AQ178" i="9"/>
  <c r="AQ179" i="9"/>
  <c r="AQ180" i="9"/>
  <c r="AQ181" i="9"/>
  <c r="AQ19" i="9"/>
  <c r="AP20" i="9"/>
  <c r="AP21" i="9"/>
  <c r="AP22" i="9"/>
  <c r="AP23" i="9"/>
  <c r="AP24" i="9"/>
  <c r="AP25" i="9"/>
  <c r="AP26" i="9"/>
  <c r="AP27" i="9"/>
  <c r="AP28" i="9"/>
  <c r="AP29" i="9"/>
  <c r="AP30" i="9"/>
  <c r="AP31" i="9"/>
  <c r="AP32" i="9"/>
  <c r="AP33" i="9"/>
  <c r="AP34" i="9"/>
  <c r="AP35" i="9"/>
  <c r="AP36" i="9"/>
  <c r="AP37" i="9"/>
  <c r="AP38" i="9"/>
  <c r="AP39" i="9"/>
  <c r="AP40" i="9"/>
  <c r="AP41" i="9"/>
  <c r="AP42" i="9"/>
  <c r="AP43" i="9"/>
  <c r="AP44" i="9"/>
  <c r="AP45" i="9"/>
  <c r="AP46" i="9"/>
  <c r="AP47" i="9"/>
  <c r="AP48" i="9"/>
  <c r="AP49" i="9"/>
  <c r="AP50" i="9"/>
  <c r="AP51" i="9"/>
  <c r="AP52" i="9"/>
  <c r="AP53" i="9"/>
  <c r="AP54" i="9"/>
  <c r="AP55" i="9"/>
  <c r="AP56" i="9"/>
  <c r="AP57" i="9"/>
  <c r="AP58" i="9"/>
  <c r="AP59" i="9"/>
  <c r="AP60" i="9"/>
  <c r="AP61" i="9"/>
  <c r="AP62" i="9"/>
  <c r="AP63" i="9"/>
  <c r="AP64" i="9"/>
  <c r="AP65" i="9"/>
  <c r="AP66" i="9"/>
  <c r="AP67" i="9"/>
  <c r="AP68" i="9"/>
  <c r="AP69" i="9"/>
  <c r="AP70" i="9"/>
  <c r="AP71" i="9"/>
  <c r="AP72" i="9"/>
  <c r="AP73" i="9"/>
  <c r="AP74" i="9"/>
  <c r="AP75" i="9"/>
  <c r="AP76" i="9"/>
  <c r="AP77" i="9"/>
  <c r="AP78" i="9"/>
  <c r="AP79" i="9"/>
  <c r="AP80" i="9"/>
  <c r="AP81" i="9"/>
  <c r="AP82" i="9"/>
  <c r="AP83" i="9"/>
  <c r="AP84" i="9"/>
  <c r="AP85" i="9"/>
  <c r="AP86" i="9"/>
  <c r="AP87" i="9"/>
  <c r="AP88" i="9"/>
  <c r="AP89" i="9"/>
  <c r="AP90" i="9"/>
  <c r="AP91" i="9"/>
  <c r="AP92" i="9"/>
  <c r="AP93" i="9"/>
  <c r="AP94" i="9"/>
  <c r="AP95" i="9"/>
  <c r="AP96" i="9"/>
  <c r="AP97" i="9"/>
  <c r="AP98" i="9"/>
  <c r="AP99" i="9"/>
  <c r="AP100" i="9"/>
  <c r="AP101" i="9"/>
  <c r="AP102" i="9"/>
  <c r="AP103" i="9"/>
  <c r="AP104" i="9"/>
  <c r="AP105" i="9"/>
  <c r="AP106" i="9"/>
  <c r="AP107" i="9"/>
  <c r="AP108" i="9"/>
  <c r="AP109" i="9"/>
  <c r="AP110" i="9"/>
  <c r="AP111" i="9"/>
  <c r="AP112" i="9"/>
  <c r="AP113" i="9"/>
  <c r="AP114" i="9"/>
  <c r="AP115" i="9"/>
  <c r="AP116" i="9"/>
  <c r="AP117" i="9"/>
  <c r="AP118" i="9"/>
  <c r="AP119" i="9"/>
  <c r="AP120" i="9"/>
  <c r="AP121" i="9"/>
  <c r="AP122" i="9"/>
  <c r="AP123" i="9"/>
  <c r="AP124" i="9"/>
  <c r="AP125" i="9"/>
  <c r="AP126" i="9"/>
  <c r="AP127" i="9"/>
  <c r="AP128" i="9"/>
  <c r="AP129" i="9"/>
  <c r="AP130" i="9"/>
  <c r="AP131" i="9"/>
  <c r="AP132" i="9"/>
  <c r="AP133" i="9"/>
  <c r="AP134" i="9"/>
  <c r="AP135" i="9"/>
  <c r="AP136" i="9"/>
  <c r="AP137" i="9"/>
  <c r="AP138" i="9"/>
  <c r="AP139" i="9"/>
  <c r="AP140" i="9"/>
  <c r="AP141" i="9"/>
  <c r="AP142" i="9"/>
  <c r="AP143" i="9"/>
  <c r="AP144" i="9"/>
  <c r="AP145" i="9"/>
  <c r="AP146" i="9"/>
  <c r="AP147" i="9"/>
  <c r="AP148" i="9"/>
  <c r="AP149" i="9"/>
  <c r="AP150" i="9"/>
  <c r="AP151" i="9"/>
  <c r="AP152" i="9"/>
  <c r="AP153" i="9"/>
  <c r="AP154" i="9"/>
  <c r="AP155" i="9"/>
  <c r="AP156" i="9"/>
  <c r="AP157" i="9"/>
  <c r="AP158" i="9"/>
  <c r="AP159" i="9"/>
  <c r="AP160" i="9"/>
  <c r="AP161" i="9"/>
  <c r="AP162" i="9"/>
  <c r="AP163" i="9"/>
  <c r="AP164" i="9"/>
  <c r="AP165" i="9"/>
  <c r="AP166" i="9"/>
  <c r="AP167" i="9"/>
  <c r="AP168" i="9"/>
  <c r="AP169" i="9"/>
  <c r="AP170" i="9"/>
  <c r="AP171" i="9"/>
  <c r="AP172" i="9"/>
  <c r="AP173" i="9"/>
  <c r="AP174" i="9"/>
  <c r="AP175" i="9"/>
  <c r="AP176" i="9"/>
  <c r="AP177" i="9"/>
  <c r="AP178" i="9"/>
  <c r="AP179" i="9"/>
  <c r="AP180" i="9"/>
  <c r="AP181" i="9"/>
  <c r="AP19" i="9"/>
  <c r="AM36" i="9"/>
  <c r="AO19" i="9"/>
  <c r="AO20" i="9"/>
  <c r="AM27" i="9"/>
  <c r="AN27" i="9"/>
  <c r="AN24" i="9"/>
  <c r="AN19" i="9"/>
  <c r="AO27" i="9"/>
  <c r="AM21" i="9"/>
  <c r="AM20" i="9"/>
  <c r="AL20" i="9"/>
  <c r="AL21" i="9"/>
  <c r="AL22" i="9"/>
  <c r="AL23" i="9"/>
  <c r="AL24" i="9"/>
  <c r="AL25" i="9"/>
  <c r="AL26" i="9"/>
  <c r="AL27" i="9"/>
  <c r="AL28" i="9"/>
  <c r="AL29" i="9"/>
  <c r="AL30" i="9"/>
  <c r="AL31" i="9"/>
  <c r="AL32" i="9"/>
  <c r="AL33" i="9"/>
  <c r="AL34" i="9"/>
  <c r="AL35" i="9"/>
  <c r="AL36" i="9"/>
  <c r="AL37" i="9"/>
  <c r="AL38" i="9"/>
  <c r="AL39" i="9"/>
  <c r="AL40" i="9"/>
  <c r="AL41" i="9"/>
  <c r="AL42" i="9"/>
  <c r="AL43" i="9"/>
  <c r="AL44" i="9"/>
  <c r="AL45" i="9"/>
  <c r="AL46" i="9"/>
  <c r="AL47" i="9"/>
  <c r="AL48" i="9"/>
  <c r="AL49" i="9"/>
  <c r="AL50" i="9"/>
  <c r="AL51" i="9"/>
  <c r="AL52" i="9"/>
  <c r="AL53" i="9"/>
  <c r="AL54" i="9"/>
  <c r="AL55" i="9"/>
  <c r="AL56" i="9"/>
  <c r="AL57" i="9"/>
  <c r="AL58" i="9"/>
  <c r="AL59" i="9"/>
  <c r="AL60" i="9"/>
  <c r="AL61" i="9"/>
  <c r="AL62" i="9"/>
  <c r="AL63" i="9"/>
  <c r="AL64" i="9"/>
  <c r="AL65" i="9"/>
  <c r="AL66" i="9"/>
  <c r="AL67" i="9"/>
  <c r="AL68" i="9"/>
  <c r="AL69" i="9"/>
  <c r="AL70" i="9"/>
  <c r="AL71" i="9"/>
  <c r="AL72" i="9"/>
  <c r="AL73" i="9"/>
  <c r="AL74" i="9"/>
  <c r="AL75" i="9"/>
  <c r="AL76" i="9"/>
  <c r="AL77" i="9"/>
  <c r="AL78" i="9"/>
  <c r="AL79" i="9"/>
  <c r="AL80" i="9"/>
  <c r="AL81" i="9"/>
  <c r="AL82" i="9"/>
  <c r="AL83" i="9"/>
  <c r="AL84" i="9"/>
  <c r="AL85" i="9"/>
  <c r="AL86" i="9"/>
  <c r="AL87" i="9"/>
  <c r="AL88" i="9"/>
  <c r="AL89" i="9"/>
  <c r="AL90" i="9"/>
  <c r="AL91" i="9"/>
  <c r="AL92" i="9"/>
  <c r="AL93" i="9"/>
  <c r="AL94" i="9"/>
  <c r="AL95" i="9"/>
  <c r="AL96" i="9"/>
  <c r="AL97" i="9"/>
  <c r="AL98" i="9"/>
  <c r="AL99" i="9"/>
  <c r="AL100" i="9"/>
  <c r="AL101" i="9"/>
  <c r="AL102" i="9"/>
  <c r="AL103" i="9"/>
  <c r="AL104" i="9"/>
  <c r="AL105" i="9"/>
  <c r="AL106" i="9"/>
  <c r="AL107" i="9"/>
  <c r="AL108" i="9"/>
  <c r="AL109" i="9"/>
  <c r="AL110" i="9"/>
  <c r="AL111" i="9"/>
  <c r="AL112" i="9"/>
  <c r="AL113" i="9"/>
  <c r="AL114" i="9"/>
  <c r="AL115" i="9"/>
  <c r="AL116" i="9"/>
  <c r="AL117" i="9"/>
  <c r="AL118" i="9"/>
  <c r="AL119" i="9"/>
  <c r="AL120" i="9"/>
  <c r="AL121" i="9"/>
  <c r="AL122" i="9"/>
  <c r="AL123" i="9"/>
  <c r="AL124" i="9"/>
  <c r="AL125" i="9"/>
  <c r="AL126" i="9"/>
  <c r="AL127" i="9"/>
  <c r="AL128" i="9"/>
  <c r="AL129" i="9"/>
  <c r="AL130" i="9"/>
  <c r="AL131" i="9"/>
  <c r="AL132" i="9"/>
  <c r="AL133" i="9"/>
  <c r="AL134" i="9"/>
  <c r="AL135" i="9"/>
  <c r="AL136" i="9"/>
  <c r="AL137" i="9"/>
  <c r="AL138" i="9"/>
  <c r="AL139" i="9"/>
  <c r="AL140" i="9"/>
  <c r="AL141" i="9"/>
  <c r="AL142" i="9"/>
  <c r="AL143" i="9"/>
  <c r="AL144" i="9"/>
  <c r="AL145" i="9"/>
  <c r="AL146" i="9"/>
  <c r="AL147" i="9"/>
  <c r="AL148" i="9"/>
  <c r="AL149" i="9"/>
  <c r="AL150" i="9"/>
  <c r="AL151" i="9"/>
  <c r="AL152" i="9"/>
  <c r="AL153" i="9"/>
  <c r="AL154" i="9"/>
  <c r="AL155" i="9"/>
  <c r="AL156" i="9"/>
  <c r="AL157" i="9"/>
  <c r="AL158" i="9"/>
  <c r="AL159" i="9"/>
  <c r="AL160" i="9"/>
  <c r="AL161" i="9"/>
  <c r="AL162" i="9"/>
  <c r="AL163" i="9"/>
  <c r="AL164" i="9"/>
  <c r="AL165" i="9"/>
  <c r="AL166" i="9"/>
  <c r="AL167" i="9"/>
  <c r="AL168" i="9"/>
  <c r="AL169" i="9"/>
  <c r="AL170" i="9"/>
  <c r="AL171" i="9"/>
  <c r="AL172" i="9"/>
  <c r="AL173" i="9"/>
  <c r="AL174" i="9"/>
  <c r="AL175" i="9"/>
  <c r="AL176" i="9"/>
  <c r="AL177" i="9"/>
  <c r="AL178" i="9"/>
  <c r="AL179" i="9"/>
  <c r="AL180" i="9"/>
  <c r="AL181" i="9"/>
  <c r="AL19" i="9"/>
  <c r="AK20" i="9"/>
  <c r="AK21" i="9"/>
  <c r="AK22" i="9"/>
  <c r="AK23" i="9"/>
  <c r="AK24" i="9"/>
  <c r="AK25" i="9"/>
  <c r="AK26" i="9"/>
  <c r="AK27" i="9"/>
  <c r="AK28" i="9"/>
  <c r="AK29" i="9"/>
  <c r="AK30" i="9"/>
  <c r="AK31" i="9"/>
  <c r="AK32" i="9"/>
  <c r="AK33" i="9"/>
  <c r="AK34" i="9"/>
  <c r="AK35" i="9"/>
  <c r="AK36" i="9"/>
  <c r="AK37" i="9"/>
  <c r="AK38" i="9"/>
  <c r="AK39" i="9"/>
  <c r="AK40" i="9"/>
  <c r="AK41" i="9"/>
  <c r="AK42" i="9"/>
  <c r="AK43" i="9"/>
  <c r="AK44" i="9"/>
  <c r="AK45" i="9"/>
  <c r="AK46" i="9"/>
  <c r="AK47" i="9"/>
  <c r="AK48" i="9"/>
  <c r="AK49" i="9"/>
  <c r="AK50" i="9"/>
  <c r="AK51" i="9"/>
  <c r="AK52" i="9"/>
  <c r="AK53" i="9"/>
  <c r="AK54" i="9"/>
  <c r="AK55" i="9"/>
  <c r="AK56" i="9"/>
  <c r="AK57" i="9"/>
  <c r="AK58" i="9"/>
  <c r="AK59" i="9"/>
  <c r="AK60" i="9"/>
  <c r="AK61" i="9"/>
  <c r="AK62" i="9"/>
  <c r="AK63" i="9"/>
  <c r="AK64" i="9"/>
  <c r="AK65" i="9"/>
  <c r="AK66" i="9"/>
  <c r="AK67" i="9"/>
  <c r="AK68" i="9"/>
  <c r="AK69" i="9"/>
  <c r="AK70" i="9"/>
  <c r="AK71" i="9"/>
  <c r="AK72" i="9"/>
  <c r="AK73" i="9"/>
  <c r="AK74" i="9"/>
  <c r="AK75" i="9"/>
  <c r="AK76" i="9"/>
  <c r="AK77" i="9"/>
  <c r="AK78" i="9"/>
  <c r="AK79" i="9"/>
  <c r="AK80" i="9"/>
  <c r="AK81" i="9"/>
  <c r="AK82" i="9"/>
  <c r="AK83" i="9"/>
  <c r="AK84" i="9"/>
  <c r="AK85" i="9"/>
  <c r="AK86" i="9"/>
  <c r="AK87" i="9"/>
  <c r="AK88" i="9"/>
  <c r="AK89" i="9"/>
  <c r="AK90" i="9"/>
  <c r="AK91" i="9"/>
  <c r="AK92" i="9"/>
  <c r="AK93" i="9"/>
  <c r="AK94" i="9"/>
  <c r="AK95" i="9"/>
  <c r="AK96" i="9"/>
  <c r="AK97" i="9"/>
  <c r="AK98" i="9"/>
  <c r="AK99" i="9"/>
  <c r="AK100" i="9"/>
  <c r="AK101" i="9"/>
  <c r="AK102" i="9"/>
  <c r="AK103" i="9"/>
  <c r="AK104" i="9"/>
  <c r="AK105" i="9"/>
  <c r="AK106" i="9"/>
  <c r="AK107" i="9"/>
  <c r="AK108" i="9"/>
  <c r="AK109" i="9"/>
  <c r="AK110" i="9"/>
  <c r="AK111" i="9"/>
  <c r="AK112" i="9"/>
  <c r="AK113" i="9"/>
  <c r="AK114" i="9"/>
  <c r="AK115" i="9"/>
  <c r="AK116" i="9"/>
  <c r="AK117" i="9"/>
  <c r="AK118" i="9"/>
  <c r="AK119" i="9"/>
  <c r="AK120" i="9"/>
  <c r="AK121" i="9"/>
  <c r="AK122" i="9"/>
  <c r="AK123" i="9"/>
  <c r="AK124" i="9"/>
  <c r="AK125" i="9"/>
  <c r="AK126" i="9"/>
  <c r="AK127" i="9"/>
  <c r="AK128" i="9"/>
  <c r="AK129" i="9"/>
  <c r="AK130" i="9"/>
  <c r="AK131" i="9"/>
  <c r="AK132" i="9"/>
  <c r="AK133" i="9"/>
  <c r="AK134" i="9"/>
  <c r="AK135" i="9"/>
  <c r="AK136" i="9"/>
  <c r="AK137" i="9"/>
  <c r="AK138" i="9"/>
  <c r="AK139" i="9"/>
  <c r="AK140" i="9"/>
  <c r="AK141" i="9"/>
  <c r="AK142" i="9"/>
  <c r="AK143" i="9"/>
  <c r="AK144" i="9"/>
  <c r="AK145" i="9"/>
  <c r="AK146" i="9"/>
  <c r="AK147" i="9"/>
  <c r="AK148" i="9"/>
  <c r="AK149" i="9"/>
  <c r="AK150" i="9"/>
  <c r="AK151" i="9"/>
  <c r="AK152" i="9"/>
  <c r="AK153" i="9"/>
  <c r="AK154" i="9"/>
  <c r="AK155" i="9"/>
  <c r="AK156" i="9"/>
  <c r="AK157" i="9"/>
  <c r="AK158" i="9"/>
  <c r="AK159" i="9"/>
  <c r="AK160" i="9"/>
  <c r="AK161" i="9"/>
  <c r="AK162" i="9"/>
  <c r="AK163" i="9"/>
  <c r="AK164" i="9"/>
  <c r="AK165" i="9"/>
  <c r="AK166" i="9"/>
  <c r="AK167" i="9"/>
  <c r="AK168" i="9"/>
  <c r="AK169" i="9"/>
  <c r="AK170" i="9"/>
  <c r="AK171" i="9"/>
  <c r="AK172" i="9"/>
  <c r="AK173" i="9"/>
  <c r="AK174" i="9"/>
  <c r="AK175" i="9"/>
  <c r="AK176" i="9"/>
  <c r="AK177" i="9"/>
  <c r="AK178" i="9"/>
  <c r="AK179" i="9"/>
  <c r="AK180" i="9"/>
  <c r="AK181" i="9"/>
  <c r="AK19" i="9"/>
  <c r="AJ20" i="9"/>
  <c r="AJ21" i="9"/>
  <c r="AJ22" i="9"/>
  <c r="AJ23" i="9"/>
  <c r="AJ24" i="9"/>
  <c r="AJ25" i="9"/>
  <c r="AJ26" i="9"/>
  <c r="AJ27" i="9"/>
  <c r="AJ28" i="9"/>
  <c r="AJ29" i="9"/>
  <c r="AJ30" i="9"/>
  <c r="AJ31" i="9"/>
  <c r="AJ32" i="9"/>
  <c r="AJ33" i="9"/>
  <c r="AJ34" i="9"/>
  <c r="AJ35" i="9"/>
  <c r="AJ36" i="9"/>
  <c r="AJ37" i="9"/>
  <c r="AJ38" i="9"/>
  <c r="AJ39" i="9"/>
  <c r="AJ40" i="9"/>
  <c r="AJ41" i="9"/>
  <c r="AJ42" i="9"/>
  <c r="AJ43" i="9"/>
  <c r="AJ44" i="9"/>
  <c r="AJ45" i="9"/>
  <c r="AJ46" i="9"/>
  <c r="AJ47" i="9"/>
  <c r="AJ48" i="9"/>
  <c r="AJ49" i="9"/>
  <c r="AJ50" i="9"/>
  <c r="AJ51" i="9"/>
  <c r="AJ52" i="9"/>
  <c r="AJ53" i="9"/>
  <c r="AJ54" i="9"/>
  <c r="AJ55" i="9"/>
  <c r="AJ56" i="9"/>
  <c r="AJ57" i="9"/>
  <c r="AJ58" i="9"/>
  <c r="AJ59" i="9"/>
  <c r="AJ60" i="9"/>
  <c r="AJ61" i="9"/>
  <c r="AJ62" i="9"/>
  <c r="AJ63" i="9"/>
  <c r="AJ64" i="9"/>
  <c r="AJ65" i="9"/>
  <c r="AJ66" i="9"/>
  <c r="AJ67" i="9"/>
  <c r="AJ68" i="9"/>
  <c r="AJ69" i="9"/>
  <c r="AJ70" i="9"/>
  <c r="AJ71" i="9"/>
  <c r="AJ72" i="9"/>
  <c r="AJ73" i="9"/>
  <c r="AJ74" i="9"/>
  <c r="AJ75" i="9"/>
  <c r="AJ76" i="9"/>
  <c r="AJ77" i="9"/>
  <c r="AJ78" i="9"/>
  <c r="AJ79" i="9"/>
  <c r="AJ80" i="9"/>
  <c r="AJ81" i="9"/>
  <c r="AJ82" i="9"/>
  <c r="AJ83" i="9"/>
  <c r="AJ84" i="9"/>
  <c r="AJ85" i="9"/>
  <c r="AJ86" i="9"/>
  <c r="AJ87" i="9"/>
  <c r="AJ88" i="9"/>
  <c r="AJ89" i="9"/>
  <c r="AJ90" i="9"/>
  <c r="AJ91" i="9"/>
  <c r="AJ92" i="9"/>
  <c r="AJ93" i="9"/>
  <c r="AJ94" i="9"/>
  <c r="AJ95" i="9"/>
  <c r="AJ96" i="9"/>
  <c r="AJ97" i="9"/>
  <c r="AJ98" i="9"/>
  <c r="AJ99" i="9"/>
  <c r="AJ100" i="9"/>
  <c r="AJ101" i="9"/>
  <c r="AJ102" i="9"/>
  <c r="AJ103" i="9"/>
  <c r="AJ104" i="9"/>
  <c r="AJ105" i="9"/>
  <c r="AJ106" i="9"/>
  <c r="AJ107" i="9"/>
  <c r="AJ108" i="9"/>
  <c r="AJ109" i="9"/>
  <c r="AJ110" i="9"/>
  <c r="AJ111" i="9"/>
  <c r="AJ112" i="9"/>
  <c r="AJ113" i="9"/>
  <c r="AJ114" i="9"/>
  <c r="AJ115" i="9"/>
  <c r="AJ116" i="9"/>
  <c r="AJ117" i="9"/>
  <c r="AJ118" i="9"/>
  <c r="AJ119" i="9"/>
  <c r="AJ120" i="9"/>
  <c r="AJ121" i="9"/>
  <c r="AJ122" i="9"/>
  <c r="AJ123" i="9"/>
  <c r="AJ124" i="9"/>
  <c r="AJ125" i="9"/>
  <c r="AJ126" i="9"/>
  <c r="AJ127" i="9"/>
  <c r="AJ128" i="9"/>
  <c r="AJ129" i="9"/>
  <c r="AJ130" i="9"/>
  <c r="AJ131" i="9"/>
  <c r="AJ132" i="9"/>
  <c r="AJ133" i="9"/>
  <c r="AJ134" i="9"/>
  <c r="AJ135" i="9"/>
  <c r="AJ136" i="9"/>
  <c r="AJ137" i="9"/>
  <c r="AJ138" i="9"/>
  <c r="AJ139" i="9"/>
  <c r="AJ140" i="9"/>
  <c r="AJ141" i="9"/>
  <c r="AJ142" i="9"/>
  <c r="AJ143" i="9"/>
  <c r="AJ144" i="9"/>
  <c r="AJ145" i="9"/>
  <c r="AJ146" i="9"/>
  <c r="AJ147" i="9"/>
  <c r="AJ148" i="9"/>
  <c r="AJ149" i="9"/>
  <c r="AJ150" i="9"/>
  <c r="AJ151" i="9"/>
  <c r="AJ152" i="9"/>
  <c r="AJ153" i="9"/>
  <c r="AJ154" i="9"/>
  <c r="AJ155" i="9"/>
  <c r="AJ156" i="9"/>
  <c r="AJ157" i="9"/>
  <c r="AJ158" i="9"/>
  <c r="AJ159" i="9"/>
  <c r="AJ160" i="9"/>
  <c r="AJ161" i="9"/>
  <c r="AJ162" i="9"/>
  <c r="AJ163" i="9"/>
  <c r="AJ164" i="9"/>
  <c r="AJ165" i="9"/>
  <c r="AJ166" i="9"/>
  <c r="AJ167" i="9"/>
  <c r="AJ168" i="9"/>
  <c r="AJ169" i="9"/>
  <c r="AJ170" i="9"/>
  <c r="AJ171" i="9"/>
  <c r="AJ172" i="9"/>
  <c r="AJ173" i="9"/>
  <c r="AJ174" i="9"/>
  <c r="AJ175" i="9"/>
  <c r="AJ176" i="9"/>
  <c r="AJ177" i="9"/>
  <c r="AJ178" i="9"/>
  <c r="AJ179" i="9"/>
  <c r="AJ180" i="9"/>
  <c r="AJ181" i="9"/>
  <c r="AJ19" i="9"/>
  <c r="AF23" i="9"/>
  <c r="AD21" i="9"/>
  <c r="AC22" i="9"/>
  <c r="AB22" i="9"/>
  <c r="Z20" i="9"/>
  <c r="Z21" i="9"/>
  <c r="Z22" i="9"/>
  <c r="Z23" i="9"/>
  <c r="Z24" i="9"/>
  <c r="Z25" i="9"/>
  <c r="Z26" i="9"/>
  <c r="Z27" i="9"/>
  <c r="Z28" i="9"/>
  <c r="Z29" i="9"/>
  <c r="Z30" i="9"/>
  <c r="Z31" i="9"/>
  <c r="Z32" i="9"/>
  <c r="Z33" i="9"/>
  <c r="Z34" i="9"/>
  <c r="Z35" i="9"/>
  <c r="Z36" i="9"/>
  <c r="Z37" i="9"/>
  <c r="Z38" i="9"/>
  <c r="Z39" i="9"/>
  <c r="Z40" i="9"/>
  <c r="Z41" i="9"/>
  <c r="Z42" i="9"/>
  <c r="Z43" i="9"/>
  <c r="Z44" i="9"/>
  <c r="Z45" i="9"/>
  <c r="Z46" i="9"/>
  <c r="Z47" i="9"/>
  <c r="Z48" i="9"/>
  <c r="Z49" i="9"/>
  <c r="Z50" i="9"/>
  <c r="Z51" i="9"/>
  <c r="Z52" i="9"/>
  <c r="Z53" i="9"/>
  <c r="Z54" i="9"/>
  <c r="Z55" i="9"/>
  <c r="Z56" i="9"/>
  <c r="Z57" i="9"/>
  <c r="Z58" i="9"/>
  <c r="Z59" i="9"/>
  <c r="Z60" i="9"/>
  <c r="Z61" i="9"/>
  <c r="Z62" i="9"/>
  <c r="Z63" i="9"/>
  <c r="Z64" i="9"/>
  <c r="Z65" i="9"/>
  <c r="Z66" i="9"/>
  <c r="Z67" i="9"/>
  <c r="Z68" i="9"/>
  <c r="Z69" i="9"/>
  <c r="Z70" i="9"/>
  <c r="Z71" i="9"/>
  <c r="Z72" i="9"/>
  <c r="Z73" i="9"/>
  <c r="Z74" i="9"/>
  <c r="Z75" i="9"/>
  <c r="Z76" i="9"/>
  <c r="Z77" i="9"/>
  <c r="Z78" i="9"/>
  <c r="Z79" i="9"/>
  <c r="Z80" i="9"/>
  <c r="Z81" i="9"/>
  <c r="Z82" i="9"/>
  <c r="Z83" i="9"/>
  <c r="Z84" i="9"/>
  <c r="Z85" i="9"/>
  <c r="Z86" i="9"/>
  <c r="Z87" i="9"/>
  <c r="Z88" i="9"/>
  <c r="Z89" i="9"/>
  <c r="Z90" i="9"/>
  <c r="Z91" i="9"/>
  <c r="Z92" i="9"/>
  <c r="Z93" i="9"/>
  <c r="Z94" i="9"/>
  <c r="Z95" i="9"/>
  <c r="Z96" i="9"/>
  <c r="Z97" i="9"/>
  <c r="Z98" i="9"/>
  <c r="Z99" i="9"/>
  <c r="Z100" i="9"/>
  <c r="Z101" i="9"/>
  <c r="Z102" i="9"/>
  <c r="Z103" i="9"/>
  <c r="Z104" i="9"/>
  <c r="Z105" i="9"/>
  <c r="Z106" i="9"/>
  <c r="Z107" i="9"/>
  <c r="Z108" i="9"/>
  <c r="Z109" i="9"/>
  <c r="Z110" i="9"/>
  <c r="Z111" i="9"/>
  <c r="Z112" i="9"/>
  <c r="Z113" i="9"/>
  <c r="Z114" i="9"/>
  <c r="Z115" i="9"/>
  <c r="Z116" i="9"/>
  <c r="Z117" i="9"/>
  <c r="Z118" i="9"/>
  <c r="Z119" i="9"/>
  <c r="Z120" i="9"/>
  <c r="Z121" i="9"/>
  <c r="Z122" i="9"/>
  <c r="Z123" i="9"/>
  <c r="Z124" i="9"/>
  <c r="Z125" i="9"/>
  <c r="Z126" i="9"/>
  <c r="Z127" i="9"/>
  <c r="Z128" i="9"/>
  <c r="Z129" i="9"/>
  <c r="Z130" i="9"/>
  <c r="Z131" i="9"/>
  <c r="Z132" i="9"/>
  <c r="Z133" i="9"/>
  <c r="Z134" i="9"/>
  <c r="Z135" i="9"/>
  <c r="Z136" i="9"/>
  <c r="Z137" i="9"/>
  <c r="Z138" i="9"/>
  <c r="Z139" i="9"/>
  <c r="Z140" i="9"/>
  <c r="Z141" i="9"/>
  <c r="Z142" i="9"/>
  <c r="Z143" i="9"/>
  <c r="Z144" i="9"/>
  <c r="Z145" i="9"/>
  <c r="Z146" i="9"/>
  <c r="Z147" i="9"/>
  <c r="Z148" i="9"/>
  <c r="Z149" i="9"/>
  <c r="Z150" i="9"/>
  <c r="Z151" i="9"/>
  <c r="Z152" i="9"/>
  <c r="Z153" i="9"/>
  <c r="Z154" i="9"/>
  <c r="Z155" i="9"/>
  <c r="Z156" i="9"/>
  <c r="Z157" i="9"/>
  <c r="Z158" i="9"/>
  <c r="Z159" i="9"/>
  <c r="Z160" i="9"/>
  <c r="Z161" i="9"/>
  <c r="Z162" i="9"/>
  <c r="Z163" i="9"/>
  <c r="Z164" i="9"/>
  <c r="Z165" i="9"/>
  <c r="Z166" i="9"/>
  <c r="Z167" i="9"/>
  <c r="Z168" i="9"/>
  <c r="Z169" i="9"/>
  <c r="Z170" i="9"/>
  <c r="Z171" i="9"/>
  <c r="Z172" i="9"/>
  <c r="Z173" i="9"/>
  <c r="Z174" i="9"/>
  <c r="Z175" i="9"/>
  <c r="Z176" i="9"/>
  <c r="Z177" i="9"/>
  <c r="Z178" i="9"/>
  <c r="Z179" i="9"/>
  <c r="Z180" i="9"/>
  <c r="Z181" i="9"/>
  <c r="Z19" i="9"/>
  <c r="Y19"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63" i="9"/>
  <c r="Y64" i="9"/>
  <c r="Y65" i="9"/>
  <c r="Y66" i="9"/>
  <c r="Y67" i="9"/>
  <c r="Y68" i="9"/>
  <c r="Y69" i="9"/>
  <c r="Y70" i="9"/>
  <c r="Y71" i="9"/>
  <c r="Y72" i="9"/>
  <c r="Y73" i="9"/>
  <c r="Y74" i="9"/>
  <c r="Y75" i="9"/>
  <c r="Y76" i="9"/>
  <c r="Y77" i="9"/>
  <c r="Y78" i="9"/>
  <c r="Y79" i="9"/>
  <c r="Y80" i="9"/>
  <c r="Y81" i="9"/>
  <c r="Y82" i="9"/>
  <c r="Y83" i="9"/>
  <c r="Y84" i="9"/>
  <c r="Y85" i="9"/>
  <c r="Y86" i="9"/>
  <c r="Y87" i="9"/>
  <c r="Y88" i="9"/>
  <c r="Y89" i="9"/>
  <c r="Y90" i="9"/>
  <c r="Y91" i="9"/>
  <c r="Y92" i="9"/>
  <c r="Y93" i="9"/>
  <c r="Y94" i="9"/>
  <c r="Y95" i="9"/>
  <c r="Y96" i="9"/>
  <c r="Y97" i="9"/>
  <c r="Y98" i="9"/>
  <c r="Y99" i="9"/>
  <c r="Y100" i="9"/>
  <c r="Y101" i="9"/>
  <c r="Y102" i="9"/>
  <c r="Y103" i="9"/>
  <c r="Y104" i="9"/>
  <c r="Y105" i="9"/>
  <c r="Y106" i="9"/>
  <c r="Y107" i="9"/>
  <c r="Y108" i="9"/>
  <c r="Y109" i="9"/>
  <c r="Y110" i="9"/>
  <c r="Y111" i="9"/>
  <c r="Y112" i="9"/>
  <c r="Y113" i="9"/>
  <c r="Y114" i="9"/>
  <c r="Y115" i="9"/>
  <c r="Y116" i="9"/>
  <c r="Y117" i="9"/>
  <c r="Y118" i="9"/>
  <c r="Y119" i="9"/>
  <c r="Y120" i="9"/>
  <c r="Y121" i="9"/>
  <c r="Y122" i="9"/>
  <c r="Y123" i="9"/>
  <c r="Y124" i="9"/>
  <c r="Y125" i="9"/>
  <c r="Y126" i="9"/>
  <c r="Y127" i="9"/>
  <c r="Y128" i="9"/>
  <c r="Y129" i="9"/>
  <c r="Y130" i="9"/>
  <c r="Y131" i="9"/>
  <c r="Y132" i="9"/>
  <c r="Y133" i="9"/>
  <c r="Y134" i="9"/>
  <c r="Y135" i="9"/>
  <c r="Y136" i="9"/>
  <c r="Y137" i="9"/>
  <c r="Y138" i="9"/>
  <c r="Y139" i="9"/>
  <c r="Y140" i="9"/>
  <c r="Y141" i="9"/>
  <c r="Y142" i="9"/>
  <c r="Y143" i="9"/>
  <c r="Y144" i="9"/>
  <c r="Y145" i="9"/>
  <c r="Y146" i="9"/>
  <c r="Y147" i="9"/>
  <c r="Y148" i="9"/>
  <c r="Y149" i="9"/>
  <c r="Y150" i="9"/>
  <c r="Y151" i="9"/>
  <c r="Y152" i="9"/>
  <c r="Y153" i="9"/>
  <c r="Y154" i="9"/>
  <c r="Y155" i="9"/>
  <c r="Y156" i="9"/>
  <c r="Y157" i="9"/>
  <c r="Y158" i="9"/>
  <c r="Y159" i="9"/>
  <c r="Y160" i="9"/>
  <c r="Y161" i="9"/>
  <c r="Y162" i="9"/>
  <c r="Y163" i="9"/>
  <c r="Y164" i="9"/>
  <c r="Y165" i="9"/>
  <c r="Y166" i="9"/>
  <c r="Y167" i="9"/>
  <c r="Y168" i="9"/>
  <c r="Y169" i="9"/>
  <c r="Y170" i="9"/>
  <c r="Y171" i="9"/>
  <c r="Y172" i="9"/>
  <c r="Y173" i="9"/>
  <c r="Y174" i="9"/>
  <c r="Y175" i="9"/>
  <c r="Y176" i="9"/>
  <c r="Y177" i="9"/>
  <c r="Y178" i="9"/>
  <c r="Y179" i="9"/>
  <c r="Y180" i="9"/>
  <c r="Y181" i="9"/>
  <c r="X34" i="9"/>
  <c r="X20" i="9"/>
  <c r="X21" i="9"/>
  <c r="X22" i="9"/>
  <c r="X23" i="9"/>
  <c r="X24" i="9"/>
  <c r="X25" i="9"/>
  <c r="X26" i="9"/>
  <c r="X27" i="9"/>
  <c r="X28" i="9"/>
  <c r="X29" i="9"/>
  <c r="X30" i="9"/>
  <c r="X31" i="9"/>
  <c r="X32" i="9"/>
  <c r="X33" i="9"/>
  <c r="X35" i="9"/>
  <c r="X36" i="9"/>
  <c r="X37" i="9"/>
  <c r="X38" i="9"/>
  <c r="X39" i="9"/>
  <c r="X40" i="9"/>
  <c r="X41" i="9"/>
  <c r="X42" i="9"/>
  <c r="X43" i="9"/>
  <c r="X44" i="9"/>
  <c r="X45" i="9"/>
  <c r="X46" i="9"/>
  <c r="X47" i="9"/>
  <c r="X48" i="9"/>
  <c r="X49" i="9"/>
  <c r="X50" i="9"/>
  <c r="X51" i="9"/>
  <c r="X52" i="9"/>
  <c r="X53" i="9"/>
  <c r="X54" i="9"/>
  <c r="X55" i="9"/>
  <c r="X56" i="9"/>
  <c r="X57" i="9"/>
  <c r="X58" i="9"/>
  <c r="X59" i="9"/>
  <c r="X60" i="9"/>
  <c r="X61" i="9"/>
  <c r="X62" i="9"/>
  <c r="X63" i="9"/>
  <c r="X64" i="9"/>
  <c r="X65" i="9"/>
  <c r="X66" i="9"/>
  <c r="X67" i="9"/>
  <c r="X68" i="9"/>
  <c r="X69" i="9"/>
  <c r="X70" i="9"/>
  <c r="X71" i="9"/>
  <c r="X72" i="9"/>
  <c r="X73" i="9"/>
  <c r="X74" i="9"/>
  <c r="X75" i="9"/>
  <c r="X76" i="9"/>
  <c r="X77" i="9"/>
  <c r="X78" i="9"/>
  <c r="X79" i="9"/>
  <c r="X80" i="9"/>
  <c r="X81" i="9"/>
  <c r="X82" i="9"/>
  <c r="X83" i="9"/>
  <c r="X84" i="9"/>
  <c r="X85" i="9"/>
  <c r="X86" i="9"/>
  <c r="X87" i="9"/>
  <c r="X88" i="9"/>
  <c r="X89" i="9"/>
  <c r="X90" i="9"/>
  <c r="X91" i="9"/>
  <c r="X92" i="9"/>
  <c r="X93" i="9"/>
  <c r="X94" i="9"/>
  <c r="X95" i="9"/>
  <c r="X96" i="9"/>
  <c r="X97" i="9"/>
  <c r="X98" i="9"/>
  <c r="X99" i="9"/>
  <c r="X100" i="9"/>
  <c r="X101" i="9"/>
  <c r="X102" i="9"/>
  <c r="X103" i="9"/>
  <c r="X104" i="9"/>
  <c r="X105" i="9"/>
  <c r="X106" i="9"/>
  <c r="X107" i="9"/>
  <c r="X108" i="9"/>
  <c r="X109" i="9"/>
  <c r="X110" i="9"/>
  <c r="X111" i="9"/>
  <c r="X112" i="9"/>
  <c r="X113" i="9"/>
  <c r="X114" i="9"/>
  <c r="X115" i="9"/>
  <c r="X116" i="9"/>
  <c r="X117" i="9"/>
  <c r="X118" i="9"/>
  <c r="X119" i="9"/>
  <c r="X120" i="9"/>
  <c r="X121" i="9"/>
  <c r="X122" i="9"/>
  <c r="X123" i="9"/>
  <c r="X124" i="9"/>
  <c r="X125" i="9"/>
  <c r="X126" i="9"/>
  <c r="X127" i="9"/>
  <c r="X128" i="9"/>
  <c r="X129" i="9"/>
  <c r="X130" i="9"/>
  <c r="X131" i="9"/>
  <c r="X132" i="9"/>
  <c r="X133" i="9"/>
  <c r="X134" i="9"/>
  <c r="X135" i="9"/>
  <c r="X136" i="9"/>
  <c r="X137" i="9"/>
  <c r="X138" i="9"/>
  <c r="X139" i="9"/>
  <c r="X140" i="9"/>
  <c r="X141" i="9"/>
  <c r="X142" i="9"/>
  <c r="X143" i="9"/>
  <c r="X144" i="9"/>
  <c r="X145" i="9"/>
  <c r="X146" i="9"/>
  <c r="X147" i="9"/>
  <c r="X148" i="9"/>
  <c r="X149" i="9"/>
  <c r="X150" i="9"/>
  <c r="X151" i="9"/>
  <c r="X152" i="9"/>
  <c r="X153" i="9"/>
  <c r="X154" i="9"/>
  <c r="X155" i="9"/>
  <c r="X156" i="9"/>
  <c r="X157" i="9"/>
  <c r="X158" i="9"/>
  <c r="X159" i="9"/>
  <c r="X160" i="9"/>
  <c r="X161" i="9"/>
  <c r="X162" i="9"/>
  <c r="X163" i="9"/>
  <c r="X164" i="9"/>
  <c r="X165" i="9"/>
  <c r="X166" i="9"/>
  <c r="X167" i="9"/>
  <c r="X168" i="9"/>
  <c r="X169" i="9"/>
  <c r="X170" i="9"/>
  <c r="X171" i="9"/>
  <c r="X172" i="9"/>
  <c r="X173" i="9"/>
  <c r="X174" i="9"/>
  <c r="X175" i="9"/>
  <c r="X176" i="9"/>
  <c r="X177" i="9"/>
  <c r="X178" i="9"/>
  <c r="X179" i="9"/>
  <c r="X180" i="9"/>
  <c r="X181" i="9"/>
  <c r="X19" i="9"/>
  <c r="R152" i="9"/>
  <c r="S152" i="9"/>
  <c r="T152" i="9"/>
  <c r="AA152" i="9"/>
  <c r="AB152" i="9"/>
  <c r="AC152" i="9"/>
  <c r="AD152" i="9"/>
  <c r="AE152" i="9"/>
  <c r="AF152" i="9"/>
  <c r="AG152" i="9"/>
  <c r="AH152" i="9"/>
  <c r="AI152" i="9"/>
  <c r="AM152" i="9"/>
  <c r="AN152" i="9"/>
  <c r="AO152" i="9"/>
  <c r="R153" i="9"/>
  <c r="S153" i="9"/>
  <c r="T153" i="9"/>
  <c r="AA153" i="9"/>
  <c r="AB153" i="9"/>
  <c r="AC153" i="9"/>
  <c r="AD153" i="9"/>
  <c r="AE153" i="9"/>
  <c r="AF153" i="9"/>
  <c r="AG153" i="9"/>
  <c r="AH153" i="9"/>
  <c r="AI153" i="9"/>
  <c r="AM153" i="9"/>
  <c r="AN153" i="9"/>
  <c r="AO153" i="9"/>
  <c r="R154" i="9"/>
  <c r="S154" i="9"/>
  <c r="T154" i="9"/>
  <c r="AA154" i="9"/>
  <c r="AB154" i="9"/>
  <c r="AC154" i="9"/>
  <c r="AD154" i="9"/>
  <c r="AE154" i="9"/>
  <c r="AF154" i="9"/>
  <c r="AG154" i="9"/>
  <c r="AH154" i="9"/>
  <c r="AI154" i="9"/>
  <c r="AM154" i="9"/>
  <c r="AN154" i="9"/>
  <c r="AO154" i="9"/>
  <c r="R155" i="9"/>
  <c r="S155" i="9"/>
  <c r="T155" i="9"/>
  <c r="AA155" i="9"/>
  <c r="AB155" i="9"/>
  <c r="AC155" i="9"/>
  <c r="AD155" i="9"/>
  <c r="AE155" i="9"/>
  <c r="AF155" i="9"/>
  <c r="AG155" i="9"/>
  <c r="AH155" i="9"/>
  <c r="AI155" i="9"/>
  <c r="AM155" i="9"/>
  <c r="AN155" i="9"/>
  <c r="AO155" i="9"/>
  <c r="R156" i="9"/>
  <c r="S156" i="9"/>
  <c r="T156" i="9"/>
  <c r="AA156" i="9"/>
  <c r="AB156" i="9"/>
  <c r="AC156" i="9"/>
  <c r="AD156" i="9"/>
  <c r="AE156" i="9"/>
  <c r="AF156" i="9"/>
  <c r="AG156" i="9"/>
  <c r="AH156" i="9"/>
  <c r="AI156" i="9"/>
  <c r="AM156" i="9"/>
  <c r="AN156" i="9"/>
  <c r="AO156" i="9"/>
  <c r="R157" i="9"/>
  <c r="S157" i="9"/>
  <c r="T157" i="9"/>
  <c r="AA157" i="9"/>
  <c r="AB157" i="9"/>
  <c r="AC157" i="9"/>
  <c r="AD157" i="9"/>
  <c r="AE157" i="9"/>
  <c r="AF157" i="9"/>
  <c r="AG157" i="9"/>
  <c r="AH157" i="9"/>
  <c r="AI157" i="9"/>
  <c r="AM157" i="9"/>
  <c r="AN157" i="9"/>
  <c r="AO157" i="9"/>
  <c r="R158" i="9"/>
  <c r="S158" i="9"/>
  <c r="T158" i="9"/>
  <c r="AA158" i="9"/>
  <c r="AB158" i="9"/>
  <c r="AC158" i="9"/>
  <c r="AD158" i="9"/>
  <c r="AE158" i="9"/>
  <c r="AF158" i="9"/>
  <c r="AG158" i="9"/>
  <c r="AH158" i="9"/>
  <c r="AI158" i="9"/>
  <c r="AM158" i="9"/>
  <c r="AN158" i="9"/>
  <c r="AO158" i="9"/>
  <c r="R159" i="9"/>
  <c r="S159" i="9"/>
  <c r="T159" i="9"/>
  <c r="AA159" i="9"/>
  <c r="AB159" i="9"/>
  <c r="AC159" i="9"/>
  <c r="AD159" i="9"/>
  <c r="AE159" i="9"/>
  <c r="AF159" i="9"/>
  <c r="AG159" i="9"/>
  <c r="AH159" i="9"/>
  <c r="AI159" i="9"/>
  <c r="AM159" i="9"/>
  <c r="AN159" i="9"/>
  <c r="AO159" i="9"/>
  <c r="R160" i="9"/>
  <c r="S160" i="9"/>
  <c r="T160" i="9"/>
  <c r="AA160" i="9"/>
  <c r="AB160" i="9"/>
  <c r="AC160" i="9"/>
  <c r="AD160" i="9"/>
  <c r="AE160" i="9"/>
  <c r="AF160" i="9"/>
  <c r="AG160" i="9"/>
  <c r="AH160" i="9"/>
  <c r="AI160" i="9"/>
  <c r="AM160" i="9"/>
  <c r="AN160" i="9"/>
  <c r="AO160" i="9"/>
  <c r="R161" i="9"/>
  <c r="S161" i="9"/>
  <c r="T161" i="9"/>
  <c r="AA161" i="9"/>
  <c r="AB161" i="9"/>
  <c r="AC161" i="9"/>
  <c r="AD161" i="9"/>
  <c r="AE161" i="9"/>
  <c r="AF161" i="9"/>
  <c r="AG161" i="9"/>
  <c r="AH161" i="9"/>
  <c r="AI161" i="9"/>
  <c r="AM161" i="9"/>
  <c r="AN161" i="9"/>
  <c r="AO161" i="9"/>
  <c r="R162" i="9"/>
  <c r="S162" i="9"/>
  <c r="T162" i="9"/>
  <c r="AA162" i="9"/>
  <c r="AB162" i="9"/>
  <c r="AC162" i="9"/>
  <c r="AD162" i="9"/>
  <c r="AE162" i="9"/>
  <c r="AF162" i="9"/>
  <c r="AG162" i="9"/>
  <c r="AH162" i="9"/>
  <c r="AI162" i="9"/>
  <c r="AM162" i="9"/>
  <c r="AN162" i="9"/>
  <c r="AO162" i="9"/>
  <c r="R163" i="9"/>
  <c r="S163" i="9"/>
  <c r="T163" i="9"/>
  <c r="AA163" i="9"/>
  <c r="AB163" i="9"/>
  <c r="AC163" i="9"/>
  <c r="AD163" i="9"/>
  <c r="AE163" i="9"/>
  <c r="AF163" i="9"/>
  <c r="AG163" i="9"/>
  <c r="AH163" i="9"/>
  <c r="AI163" i="9"/>
  <c r="AM163" i="9"/>
  <c r="AN163" i="9"/>
  <c r="AO163" i="9"/>
  <c r="R164" i="9"/>
  <c r="S164" i="9"/>
  <c r="T164" i="9"/>
  <c r="AA164" i="9"/>
  <c r="AB164" i="9"/>
  <c r="AC164" i="9"/>
  <c r="AD164" i="9"/>
  <c r="AE164" i="9"/>
  <c r="AF164" i="9"/>
  <c r="AG164" i="9"/>
  <c r="AH164" i="9"/>
  <c r="AI164" i="9"/>
  <c r="AM164" i="9"/>
  <c r="AN164" i="9"/>
  <c r="AO164" i="9"/>
  <c r="R165" i="9"/>
  <c r="S165" i="9"/>
  <c r="T165" i="9"/>
  <c r="AA165" i="9"/>
  <c r="AB165" i="9"/>
  <c r="AC165" i="9"/>
  <c r="AD165" i="9"/>
  <c r="AE165" i="9"/>
  <c r="AF165" i="9"/>
  <c r="AG165" i="9"/>
  <c r="AH165" i="9"/>
  <c r="AI165" i="9"/>
  <c r="AM165" i="9"/>
  <c r="AN165" i="9"/>
  <c r="AO165" i="9"/>
  <c r="R166" i="9"/>
  <c r="S166" i="9"/>
  <c r="T166" i="9"/>
  <c r="AA166" i="9"/>
  <c r="AB166" i="9"/>
  <c r="AC166" i="9"/>
  <c r="AD166" i="9"/>
  <c r="AE166" i="9"/>
  <c r="AF166" i="9"/>
  <c r="AG166" i="9"/>
  <c r="AH166" i="9"/>
  <c r="AI166" i="9"/>
  <c r="AM166" i="9"/>
  <c r="AN166" i="9"/>
  <c r="AO166" i="9"/>
  <c r="R167" i="9"/>
  <c r="S167" i="9"/>
  <c r="T167" i="9"/>
  <c r="AA167" i="9"/>
  <c r="AB167" i="9"/>
  <c r="AC167" i="9"/>
  <c r="AD167" i="9"/>
  <c r="AE167" i="9"/>
  <c r="AF167" i="9"/>
  <c r="AG167" i="9"/>
  <c r="AH167" i="9"/>
  <c r="AI167" i="9"/>
  <c r="AM167" i="9"/>
  <c r="AN167" i="9"/>
  <c r="AO167" i="9"/>
  <c r="R168" i="9"/>
  <c r="S168" i="9"/>
  <c r="T168" i="9"/>
  <c r="AA168" i="9"/>
  <c r="AB168" i="9"/>
  <c r="AC168" i="9"/>
  <c r="AD168" i="9"/>
  <c r="AE168" i="9"/>
  <c r="AF168" i="9"/>
  <c r="AG168" i="9"/>
  <c r="AH168" i="9"/>
  <c r="AI168" i="9"/>
  <c r="AM168" i="9"/>
  <c r="AN168" i="9"/>
  <c r="AO168" i="9"/>
  <c r="R169" i="9"/>
  <c r="S169" i="9"/>
  <c r="T169" i="9"/>
  <c r="AA169" i="9"/>
  <c r="AB169" i="9"/>
  <c r="AC169" i="9"/>
  <c r="AD169" i="9"/>
  <c r="AE169" i="9"/>
  <c r="AF169" i="9"/>
  <c r="AG169" i="9"/>
  <c r="AH169" i="9"/>
  <c r="AI169" i="9"/>
  <c r="AM169" i="9"/>
  <c r="AN169" i="9"/>
  <c r="AO169" i="9"/>
  <c r="R170" i="9"/>
  <c r="S170" i="9"/>
  <c r="T170" i="9"/>
  <c r="AA170" i="9"/>
  <c r="AB170" i="9"/>
  <c r="AC170" i="9"/>
  <c r="AD170" i="9"/>
  <c r="AE170" i="9"/>
  <c r="AF170" i="9"/>
  <c r="AG170" i="9"/>
  <c r="AH170" i="9"/>
  <c r="AI170" i="9"/>
  <c r="AM170" i="9"/>
  <c r="AN170" i="9"/>
  <c r="AO170" i="9"/>
  <c r="R171" i="9"/>
  <c r="S171" i="9"/>
  <c r="T171" i="9"/>
  <c r="AA171" i="9"/>
  <c r="AB171" i="9"/>
  <c r="AC171" i="9"/>
  <c r="AD171" i="9"/>
  <c r="AE171" i="9"/>
  <c r="AF171" i="9"/>
  <c r="AG171" i="9"/>
  <c r="AH171" i="9"/>
  <c r="AI171" i="9"/>
  <c r="AM171" i="9"/>
  <c r="AN171" i="9"/>
  <c r="AO171" i="9"/>
  <c r="R172" i="9"/>
  <c r="S172" i="9"/>
  <c r="T172" i="9"/>
  <c r="AA172" i="9"/>
  <c r="AB172" i="9"/>
  <c r="AC172" i="9"/>
  <c r="AD172" i="9"/>
  <c r="AE172" i="9"/>
  <c r="AF172" i="9"/>
  <c r="AG172" i="9"/>
  <c r="AH172" i="9"/>
  <c r="AI172" i="9"/>
  <c r="AM172" i="9"/>
  <c r="AN172" i="9"/>
  <c r="AO172" i="9"/>
  <c r="R173" i="9"/>
  <c r="S173" i="9"/>
  <c r="T173" i="9"/>
  <c r="AA173" i="9"/>
  <c r="AB173" i="9"/>
  <c r="AC173" i="9"/>
  <c r="AD173" i="9"/>
  <c r="AE173" i="9"/>
  <c r="AF173" i="9"/>
  <c r="AG173" i="9"/>
  <c r="AH173" i="9"/>
  <c r="AI173" i="9"/>
  <c r="AM173" i="9"/>
  <c r="AN173" i="9"/>
  <c r="AO173" i="9"/>
  <c r="R174" i="9"/>
  <c r="S174" i="9"/>
  <c r="T174" i="9"/>
  <c r="AA174" i="9"/>
  <c r="AB174" i="9"/>
  <c r="AC174" i="9"/>
  <c r="AD174" i="9"/>
  <c r="AE174" i="9"/>
  <c r="AF174" i="9"/>
  <c r="AG174" i="9"/>
  <c r="AH174" i="9"/>
  <c r="AI174" i="9"/>
  <c r="AM174" i="9"/>
  <c r="AN174" i="9"/>
  <c r="AO174" i="9"/>
  <c r="R175" i="9"/>
  <c r="S175" i="9"/>
  <c r="T175" i="9"/>
  <c r="AA175" i="9"/>
  <c r="AB175" i="9"/>
  <c r="AC175" i="9"/>
  <c r="AD175" i="9"/>
  <c r="AE175" i="9"/>
  <c r="AF175" i="9"/>
  <c r="AG175" i="9"/>
  <c r="AH175" i="9"/>
  <c r="AI175" i="9"/>
  <c r="AM175" i="9"/>
  <c r="AN175" i="9"/>
  <c r="AO175" i="9"/>
  <c r="R176" i="9"/>
  <c r="S176" i="9"/>
  <c r="T176" i="9"/>
  <c r="AA176" i="9"/>
  <c r="AB176" i="9"/>
  <c r="AC176" i="9"/>
  <c r="AD176" i="9"/>
  <c r="AE176" i="9"/>
  <c r="AF176" i="9"/>
  <c r="AG176" i="9"/>
  <c r="AH176" i="9"/>
  <c r="AI176" i="9"/>
  <c r="AM176" i="9"/>
  <c r="AN176" i="9"/>
  <c r="AO176" i="9"/>
  <c r="R177" i="9"/>
  <c r="S177" i="9"/>
  <c r="T177" i="9"/>
  <c r="AA177" i="9"/>
  <c r="AB177" i="9"/>
  <c r="AC177" i="9"/>
  <c r="AD177" i="9"/>
  <c r="AE177" i="9"/>
  <c r="AF177" i="9"/>
  <c r="AG177" i="9"/>
  <c r="AH177" i="9"/>
  <c r="AI177" i="9"/>
  <c r="AM177" i="9"/>
  <c r="AN177" i="9"/>
  <c r="AO177" i="9"/>
  <c r="R178" i="9"/>
  <c r="S178" i="9"/>
  <c r="T178" i="9"/>
  <c r="AA178" i="9"/>
  <c r="AB178" i="9"/>
  <c r="AC178" i="9"/>
  <c r="AD178" i="9"/>
  <c r="AE178" i="9"/>
  <c r="AF178" i="9"/>
  <c r="AG178" i="9"/>
  <c r="AH178" i="9"/>
  <c r="AI178" i="9"/>
  <c r="AM178" i="9"/>
  <c r="AN178" i="9"/>
  <c r="AO178" i="9"/>
  <c r="R179" i="9"/>
  <c r="S179" i="9"/>
  <c r="T179" i="9"/>
  <c r="AA179" i="9"/>
  <c r="AB179" i="9"/>
  <c r="AC179" i="9"/>
  <c r="AD179" i="9"/>
  <c r="AE179" i="9"/>
  <c r="AF179" i="9"/>
  <c r="AG179" i="9"/>
  <c r="AH179" i="9"/>
  <c r="AI179" i="9"/>
  <c r="AM179" i="9"/>
  <c r="AN179" i="9"/>
  <c r="AO179" i="9"/>
  <c r="R180" i="9"/>
  <c r="S180" i="9"/>
  <c r="T180" i="9"/>
  <c r="AA180" i="9"/>
  <c r="AB180" i="9"/>
  <c r="AC180" i="9"/>
  <c r="AD180" i="9"/>
  <c r="AE180" i="9"/>
  <c r="AF180" i="9"/>
  <c r="AG180" i="9"/>
  <c r="AH180" i="9"/>
  <c r="AI180" i="9"/>
  <c r="AM180" i="9"/>
  <c r="AN180" i="9"/>
  <c r="AO180" i="9"/>
  <c r="R181" i="9"/>
  <c r="S181" i="9"/>
  <c r="T181" i="9"/>
  <c r="AA181" i="9"/>
  <c r="AB181" i="9"/>
  <c r="AC181" i="9"/>
  <c r="AD181" i="9"/>
  <c r="AE181" i="9"/>
  <c r="AF181" i="9"/>
  <c r="AG181" i="9"/>
  <c r="AH181" i="9"/>
  <c r="AI181" i="9"/>
  <c r="AM181" i="9"/>
  <c r="AN181" i="9"/>
  <c r="AO181" i="9"/>
  <c r="E16" i="11" l="1"/>
  <c r="B44" i="2"/>
  <c r="B45" i="2"/>
  <c r="AG20" i="9"/>
  <c r="AH20" i="9"/>
  <c r="AI20" i="9"/>
  <c r="AG21" i="9"/>
  <c r="AH21" i="9"/>
  <c r="AI21" i="9"/>
  <c r="AG22" i="9"/>
  <c r="AH22" i="9"/>
  <c r="AI22" i="9"/>
  <c r="AG23" i="9"/>
  <c r="AH23" i="9"/>
  <c r="AI23" i="9"/>
  <c r="AG24" i="9"/>
  <c r="AH24" i="9"/>
  <c r="AI24" i="9"/>
  <c r="AG25" i="9"/>
  <c r="AH25" i="9"/>
  <c r="AI25" i="9"/>
  <c r="AG26" i="9"/>
  <c r="AH26" i="9"/>
  <c r="AI26" i="9"/>
  <c r="AG27" i="9"/>
  <c r="AH27" i="9"/>
  <c r="AI27" i="9"/>
  <c r="AG28" i="9"/>
  <c r="AH28" i="9"/>
  <c r="AI28" i="9"/>
  <c r="AG29" i="9"/>
  <c r="AH29" i="9"/>
  <c r="AI29" i="9"/>
  <c r="AG30" i="9"/>
  <c r="AH30" i="9"/>
  <c r="AI30" i="9"/>
  <c r="AG31" i="9"/>
  <c r="AH31" i="9"/>
  <c r="AI31" i="9"/>
  <c r="AG32" i="9"/>
  <c r="AH32" i="9"/>
  <c r="AI32" i="9"/>
  <c r="AG33" i="9"/>
  <c r="AH33" i="9"/>
  <c r="AI33" i="9"/>
  <c r="AG34" i="9"/>
  <c r="AH34" i="9"/>
  <c r="AI34" i="9"/>
  <c r="AG35" i="9"/>
  <c r="AH35" i="9"/>
  <c r="AI35" i="9"/>
  <c r="AG36" i="9"/>
  <c r="AH36" i="9"/>
  <c r="AI36" i="9"/>
  <c r="AG37" i="9"/>
  <c r="AH37" i="9"/>
  <c r="AI37" i="9"/>
  <c r="AG38" i="9"/>
  <c r="AH38" i="9"/>
  <c r="AI38" i="9"/>
  <c r="AG39" i="9"/>
  <c r="AH39" i="9"/>
  <c r="AI39" i="9"/>
  <c r="AG40" i="9"/>
  <c r="AH40" i="9"/>
  <c r="AI40" i="9"/>
  <c r="AG41" i="9"/>
  <c r="AH41" i="9"/>
  <c r="AI41" i="9"/>
  <c r="AG42" i="9"/>
  <c r="AH42" i="9"/>
  <c r="AI42" i="9"/>
  <c r="AG43" i="9"/>
  <c r="AH43" i="9"/>
  <c r="AI43" i="9"/>
  <c r="AG44" i="9"/>
  <c r="AH44" i="9"/>
  <c r="AI44" i="9"/>
  <c r="AG45" i="9"/>
  <c r="AH45" i="9"/>
  <c r="AI45" i="9"/>
  <c r="AG46" i="9"/>
  <c r="AH46" i="9"/>
  <c r="AI46" i="9"/>
  <c r="AG47" i="9"/>
  <c r="AH47" i="9"/>
  <c r="AI47" i="9"/>
  <c r="AG48" i="9"/>
  <c r="AH48" i="9"/>
  <c r="AI48" i="9"/>
  <c r="AG49" i="9"/>
  <c r="AH49" i="9"/>
  <c r="AI49" i="9"/>
  <c r="AG50" i="9"/>
  <c r="AH50" i="9"/>
  <c r="AI50" i="9"/>
  <c r="AG51" i="9"/>
  <c r="AH51" i="9"/>
  <c r="AI51" i="9"/>
  <c r="AG52" i="9"/>
  <c r="AH52" i="9"/>
  <c r="AI52" i="9"/>
  <c r="AG53" i="9"/>
  <c r="AH53" i="9"/>
  <c r="AI53" i="9"/>
  <c r="AG54" i="9"/>
  <c r="AH54" i="9"/>
  <c r="AI54" i="9"/>
  <c r="AG55" i="9"/>
  <c r="AH55" i="9"/>
  <c r="AI55" i="9"/>
  <c r="AG56" i="9"/>
  <c r="AH56" i="9"/>
  <c r="AI56" i="9"/>
  <c r="AG57" i="9"/>
  <c r="AH57" i="9"/>
  <c r="AI57" i="9"/>
  <c r="AG58" i="9"/>
  <c r="AH58" i="9"/>
  <c r="AI58" i="9"/>
  <c r="AG59" i="9"/>
  <c r="AH59" i="9"/>
  <c r="AI59" i="9"/>
  <c r="AG60" i="9"/>
  <c r="AH60" i="9"/>
  <c r="AI60" i="9"/>
  <c r="AG61" i="9"/>
  <c r="AH61" i="9"/>
  <c r="AI61" i="9"/>
  <c r="AG62" i="9"/>
  <c r="AH62" i="9"/>
  <c r="AI62" i="9"/>
  <c r="AG63" i="9"/>
  <c r="AH63" i="9"/>
  <c r="AI63" i="9"/>
  <c r="AG64" i="9"/>
  <c r="AH64" i="9"/>
  <c r="AI64" i="9"/>
  <c r="AG65" i="9"/>
  <c r="AH65" i="9"/>
  <c r="AI65" i="9"/>
  <c r="AG66" i="9"/>
  <c r="AH66" i="9"/>
  <c r="AI66" i="9"/>
  <c r="AG67" i="9"/>
  <c r="AH67" i="9"/>
  <c r="AI67" i="9"/>
  <c r="AG68" i="9"/>
  <c r="AH68" i="9"/>
  <c r="AI68" i="9"/>
  <c r="AG69" i="9"/>
  <c r="AH69" i="9"/>
  <c r="AI69" i="9"/>
  <c r="AG70" i="9"/>
  <c r="AH70" i="9"/>
  <c r="AI70" i="9"/>
  <c r="AG71" i="9"/>
  <c r="AH71" i="9"/>
  <c r="AI71" i="9"/>
  <c r="AG72" i="9"/>
  <c r="AH72" i="9"/>
  <c r="AI72" i="9"/>
  <c r="AG73" i="9"/>
  <c r="AH73" i="9"/>
  <c r="AI73" i="9"/>
  <c r="AG74" i="9"/>
  <c r="AH74" i="9"/>
  <c r="AI74" i="9"/>
  <c r="AG75" i="9"/>
  <c r="AH75" i="9"/>
  <c r="AI75" i="9"/>
  <c r="AG76" i="9"/>
  <c r="AH76" i="9"/>
  <c r="AI76" i="9"/>
  <c r="AG77" i="9"/>
  <c r="AH77" i="9"/>
  <c r="AI77" i="9"/>
  <c r="AG78" i="9"/>
  <c r="AH78" i="9"/>
  <c r="AI78" i="9"/>
  <c r="AG79" i="9"/>
  <c r="AH79" i="9"/>
  <c r="AI79" i="9"/>
  <c r="AG80" i="9"/>
  <c r="AH80" i="9"/>
  <c r="AI80" i="9"/>
  <c r="AG81" i="9"/>
  <c r="AH81" i="9"/>
  <c r="AI81" i="9"/>
  <c r="AG82" i="9"/>
  <c r="AH82" i="9"/>
  <c r="AI82" i="9"/>
  <c r="AG83" i="9"/>
  <c r="AH83" i="9"/>
  <c r="AI83" i="9"/>
  <c r="AG84" i="9"/>
  <c r="AH84" i="9"/>
  <c r="AI84" i="9"/>
  <c r="AG85" i="9"/>
  <c r="AH85" i="9"/>
  <c r="AI85" i="9"/>
  <c r="AG86" i="9"/>
  <c r="AH86" i="9"/>
  <c r="AI86" i="9"/>
  <c r="AG87" i="9"/>
  <c r="AH87" i="9"/>
  <c r="AI87" i="9"/>
  <c r="AG88" i="9"/>
  <c r="AH88" i="9"/>
  <c r="AI88" i="9"/>
  <c r="AG89" i="9"/>
  <c r="AH89" i="9"/>
  <c r="AI89" i="9"/>
  <c r="AG90" i="9"/>
  <c r="AH90" i="9"/>
  <c r="AI90" i="9"/>
  <c r="AG91" i="9"/>
  <c r="AH91" i="9"/>
  <c r="AI91" i="9"/>
  <c r="AG92" i="9"/>
  <c r="AH92" i="9"/>
  <c r="AI92" i="9"/>
  <c r="AG93" i="9"/>
  <c r="AH93" i="9"/>
  <c r="AI93" i="9"/>
  <c r="AG94" i="9"/>
  <c r="AH94" i="9"/>
  <c r="AI94" i="9"/>
  <c r="AG95" i="9"/>
  <c r="AH95" i="9"/>
  <c r="AI95" i="9"/>
  <c r="AG96" i="9"/>
  <c r="AH96" i="9"/>
  <c r="AI96" i="9"/>
  <c r="AG97" i="9"/>
  <c r="AH97" i="9"/>
  <c r="AI97" i="9"/>
  <c r="AG98" i="9"/>
  <c r="AH98" i="9"/>
  <c r="AI98" i="9"/>
  <c r="AG99" i="9"/>
  <c r="AH99" i="9"/>
  <c r="AI99" i="9"/>
  <c r="AG100" i="9"/>
  <c r="AH100" i="9"/>
  <c r="AI100" i="9"/>
  <c r="AG101" i="9"/>
  <c r="AH101" i="9"/>
  <c r="AI101" i="9"/>
  <c r="AG102" i="9"/>
  <c r="AH102" i="9"/>
  <c r="AI102" i="9"/>
  <c r="AG103" i="9"/>
  <c r="AH103" i="9"/>
  <c r="AI103" i="9"/>
  <c r="AG104" i="9"/>
  <c r="AH104" i="9"/>
  <c r="AI104" i="9"/>
  <c r="AG105" i="9"/>
  <c r="AH105" i="9"/>
  <c r="AI105" i="9"/>
  <c r="AG106" i="9"/>
  <c r="AH106" i="9"/>
  <c r="AI106" i="9"/>
  <c r="AG107" i="9"/>
  <c r="AH107" i="9"/>
  <c r="AI107" i="9"/>
  <c r="AG108" i="9"/>
  <c r="AH108" i="9"/>
  <c r="AI108" i="9"/>
  <c r="AG109" i="9"/>
  <c r="AH109" i="9"/>
  <c r="AI109" i="9"/>
  <c r="AG110" i="9"/>
  <c r="AH110" i="9"/>
  <c r="AI110" i="9"/>
  <c r="AG111" i="9"/>
  <c r="AH111" i="9"/>
  <c r="AI111" i="9"/>
  <c r="AG112" i="9"/>
  <c r="AH112" i="9"/>
  <c r="AI112" i="9"/>
  <c r="AG113" i="9"/>
  <c r="AH113" i="9"/>
  <c r="AI113" i="9"/>
  <c r="AG114" i="9"/>
  <c r="AH114" i="9"/>
  <c r="AI114" i="9"/>
  <c r="AG115" i="9"/>
  <c r="AH115" i="9"/>
  <c r="AI115" i="9"/>
  <c r="AG116" i="9"/>
  <c r="AH116" i="9"/>
  <c r="AI116" i="9"/>
  <c r="AG117" i="9"/>
  <c r="AH117" i="9"/>
  <c r="AI117" i="9"/>
  <c r="AG118" i="9"/>
  <c r="AH118" i="9"/>
  <c r="AI118" i="9"/>
  <c r="AG119" i="9"/>
  <c r="AH119" i="9"/>
  <c r="AI119" i="9"/>
  <c r="AG120" i="9"/>
  <c r="AH120" i="9"/>
  <c r="AI120" i="9"/>
  <c r="AG121" i="9"/>
  <c r="AH121" i="9"/>
  <c r="AI121" i="9"/>
  <c r="AG122" i="9"/>
  <c r="AH122" i="9"/>
  <c r="AI122" i="9"/>
  <c r="AG123" i="9"/>
  <c r="AH123" i="9"/>
  <c r="AI123" i="9"/>
  <c r="AG124" i="9"/>
  <c r="AH124" i="9"/>
  <c r="AI124" i="9"/>
  <c r="AG125" i="9"/>
  <c r="AH125" i="9"/>
  <c r="AI125" i="9"/>
  <c r="AG126" i="9"/>
  <c r="AH126" i="9"/>
  <c r="AI126" i="9"/>
  <c r="AG127" i="9"/>
  <c r="AH127" i="9"/>
  <c r="AI127" i="9"/>
  <c r="AG128" i="9"/>
  <c r="AH128" i="9"/>
  <c r="AI128" i="9"/>
  <c r="AG129" i="9"/>
  <c r="AH129" i="9"/>
  <c r="AI129" i="9"/>
  <c r="AG130" i="9"/>
  <c r="AH130" i="9"/>
  <c r="AI130" i="9"/>
  <c r="AG131" i="9"/>
  <c r="AH131" i="9"/>
  <c r="AI131" i="9"/>
  <c r="AG132" i="9"/>
  <c r="AH132" i="9"/>
  <c r="AI132" i="9"/>
  <c r="AG133" i="9"/>
  <c r="AH133" i="9"/>
  <c r="AI133" i="9"/>
  <c r="AG134" i="9"/>
  <c r="AH134" i="9"/>
  <c r="AI134" i="9"/>
  <c r="AG135" i="9"/>
  <c r="AH135" i="9"/>
  <c r="AI135" i="9"/>
  <c r="AG136" i="9"/>
  <c r="AH136" i="9"/>
  <c r="AI136" i="9"/>
  <c r="AG137" i="9"/>
  <c r="AH137" i="9"/>
  <c r="AI137" i="9"/>
  <c r="AG138" i="9"/>
  <c r="AH138" i="9"/>
  <c r="AI138" i="9"/>
  <c r="AG139" i="9"/>
  <c r="AH139" i="9"/>
  <c r="AI139" i="9"/>
  <c r="AG140" i="9"/>
  <c r="AH140" i="9"/>
  <c r="AI140" i="9"/>
  <c r="AG141" i="9"/>
  <c r="AH141" i="9"/>
  <c r="AI141" i="9"/>
  <c r="AG142" i="9"/>
  <c r="AH142" i="9"/>
  <c r="AI142" i="9"/>
  <c r="AG143" i="9"/>
  <c r="AH143" i="9"/>
  <c r="AI143" i="9"/>
  <c r="AG144" i="9"/>
  <c r="AH144" i="9"/>
  <c r="AI144" i="9"/>
  <c r="AG145" i="9"/>
  <c r="AH145" i="9"/>
  <c r="AI145" i="9"/>
  <c r="AG146" i="9"/>
  <c r="AH146" i="9"/>
  <c r="AI146" i="9"/>
  <c r="AG147" i="9"/>
  <c r="AH147" i="9"/>
  <c r="AI147" i="9"/>
  <c r="AG148" i="9"/>
  <c r="AH148" i="9"/>
  <c r="AI148" i="9"/>
  <c r="AG149" i="9"/>
  <c r="AH149" i="9"/>
  <c r="AI149" i="9"/>
  <c r="AG150" i="9"/>
  <c r="AH150" i="9"/>
  <c r="AI150" i="9"/>
  <c r="AG151" i="9"/>
  <c r="AH151" i="9"/>
  <c r="AI151" i="9"/>
  <c r="AH19" i="9"/>
  <c r="AI19" i="9"/>
  <c r="AG19" i="9"/>
  <c r="A62" i="2"/>
  <c r="C17" i="11" l="1"/>
  <c r="A40" i="2"/>
  <c r="A48" i="2" l="1"/>
  <c r="A55" i="2"/>
  <c r="C22" i="11"/>
  <c r="A6" i="11"/>
  <c r="B3" i="12"/>
  <c r="B4" i="12" l="1"/>
  <c r="B8" i="7"/>
  <c r="F7" i="7"/>
  <c r="F6" i="7"/>
  <c r="F5" i="7"/>
  <c r="F4" i="7"/>
  <c r="F8" i="7" l="1"/>
  <c r="B11" i="7"/>
  <c r="R20" i="9" l="1"/>
  <c r="S20" i="9"/>
  <c r="T20" i="9"/>
  <c r="AA20" i="9"/>
  <c r="AB20" i="9"/>
  <c r="AC20" i="9"/>
  <c r="AD20" i="9"/>
  <c r="AE20" i="9"/>
  <c r="AF20" i="9"/>
  <c r="AN20" i="9"/>
  <c r="R21" i="9"/>
  <c r="S21" i="9"/>
  <c r="T21" i="9"/>
  <c r="AA21" i="9"/>
  <c r="AB21" i="9"/>
  <c r="AC21" i="9"/>
  <c r="AE21" i="9"/>
  <c r="AF21" i="9"/>
  <c r="AN21" i="9"/>
  <c r="AO21" i="9"/>
  <c r="R22" i="9"/>
  <c r="S22" i="9"/>
  <c r="T22" i="9"/>
  <c r="AA22" i="9"/>
  <c r="AD22" i="9"/>
  <c r="AE22" i="9"/>
  <c r="AF22" i="9"/>
  <c r="AM22" i="9"/>
  <c r="AN22" i="9"/>
  <c r="AO22" i="9"/>
  <c r="R23" i="9"/>
  <c r="S23" i="9"/>
  <c r="T23" i="9"/>
  <c r="AA23" i="9"/>
  <c r="AB23" i="9"/>
  <c r="AC23" i="9"/>
  <c r="AD23" i="9"/>
  <c r="AE23" i="9"/>
  <c r="AM23" i="9"/>
  <c r="AN23" i="9"/>
  <c r="AO23" i="9"/>
  <c r="R24" i="9"/>
  <c r="S24" i="9"/>
  <c r="T24" i="9"/>
  <c r="AA24" i="9"/>
  <c r="AB24" i="9"/>
  <c r="AC24" i="9"/>
  <c r="AD24" i="9"/>
  <c r="AE24" i="9"/>
  <c r="AF24" i="9"/>
  <c r="AM24" i="9"/>
  <c r="AO24" i="9"/>
  <c r="R25" i="9"/>
  <c r="S25" i="9"/>
  <c r="T25" i="9"/>
  <c r="AA25" i="9"/>
  <c r="AB25" i="9"/>
  <c r="AC25" i="9"/>
  <c r="AD25" i="9"/>
  <c r="AE25" i="9"/>
  <c r="AF25" i="9"/>
  <c r="AM25" i="9"/>
  <c r="AN25" i="9"/>
  <c r="AO25" i="9"/>
  <c r="R26" i="9"/>
  <c r="S26" i="9"/>
  <c r="T26" i="9"/>
  <c r="AA26" i="9"/>
  <c r="AB26" i="9"/>
  <c r="AC26" i="9"/>
  <c r="AD26" i="9"/>
  <c r="AE26" i="9"/>
  <c r="AF26" i="9"/>
  <c r="AM26" i="9"/>
  <c r="AN26" i="9"/>
  <c r="AO26" i="9"/>
  <c r="R27" i="9"/>
  <c r="S27" i="9"/>
  <c r="T27" i="9"/>
  <c r="AA27" i="9"/>
  <c r="AB27" i="9"/>
  <c r="AC27" i="9"/>
  <c r="AD27" i="9"/>
  <c r="AE27" i="9"/>
  <c r="AF27" i="9"/>
  <c r="R28" i="9"/>
  <c r="S28" i="9"/>
  <c r="T28" i="9"/>
  <c r="AA28" i="9"/>
  <c r="AB28" i="9"/>
  <c r="AC28" i="9"/>
  <c r="AD28" i="9"/>
  <c r="AE28" i="9"/>
  <c r="AF28" i="9"/>
  <c r="AM28" i="9"/>
  <c r="AN28" i="9"/>
  <c r="AO28" i="9"/>
  <c r="R29" i="9"/>
  <c r="S29" i="9"/>
  <c r="T29" i="9"/>
  <c r="AA29" i="9"/>
  <c r="AB29" i="9"/>
  <c r="AC29" i="9"/>
  <c r="AD29" i="9"/>
  <c r="AE29" i="9"/>
  <c r="AF29" i="9"/>
  <c r="AM29" i="9"/>
  <c r="AN29" i="9"/>
  <c r="AO29" i="9"/>
  <c r="R30" i="9"/>
  <c r="S30" i="9"/>
  <c r="T30" i="9"/>
  <c r="AA30" i="9"/>
  <c r="AB30" i="9"/>
  <c r="AC30" i="9"/>
  <c r="AD30" i="9"/>
  <c r="AE30" i="9"/>
  <c r="AF30" i="9"/>
  <c r="AM30" i="9"/>
  <c r="AN30" i="9"/>
  <c r="AO30" i="9"/>
  <c r="R31" i="9"/>
  <c r="S31" i="9"/>
  <c r="T31" i="9"/>
  <c r="AA31" i="9"/>
  <c r="AB31" i="9"/>
  <c r="AC31" i="9"/>
  <c r="AD31" i="9"/>
  <c r="AE31" i="9"/>
  <c r="AF31" i="9"/>
  <c r="AM31" i="9"/>
  <c r="AN31" i="9"/>
  <c r="AO31" i="9"/>
  <c r="R32" i="9"/>
  <c r="S32" i="9"/>
  <c r="T32" i="9"/>
  <c r="AA32" i="9"/>
  <c r="AB32" i="9"/>
  <c r="AC32" i="9"/>
  <c r="AD32" i="9"/>
  <c r="AE32" i="9"/>
  <c r="AF32" i="9"/>
  <c r="AM32" i="9"/>
  <c r="AN32" i="9"/>
  <c r="AO32" i="9"/>
  <c r="R33" i="9"/>
  <c r="S33" i="9"/>
  <c r="T33" i="9"/>
  <c r="AA33" i="9"/>
  <c r="AB33" i="9"/>
  <c r="AC33" i="9"/>
  <c r="AD33" i="9"/>
  <c r="AE33" i="9"/>
  <c r="AF33" i="9"/>
  <c r="AM33" i="9"/>
  <c r="AN33" i="9"/>
  <c r="AO33" i="9"/>
  <c r="R34" i="9"/>
  <c r="S34" i="9"/>
  <c r="T34" i="9"/>
  <c r="AA34" i="9"/>
  <c r="AB34" i="9"/>
  <c r="AC34" i="9"/>
  <c r="AD34" i="9"/>
  <c r="AE34" i="9"/>
  <c r="AF34" i="9"/>
  <c r="AM34" i="9"/>
  <c r="AN34" i="9"/>
  <c r="AO34" i="9"/>
  <c r="R35" i="9"/>
  <c r="S35" i="9"/>
  <c r="T35" i="9"/>
  <c r="AA35" i="9"/>
  <c r="AB35" i="9"/>
  <c r="AC35" i="9"/>
  <c r="AD35" i="9"/>
  <c r="AE35" i="9"/>
  <c r="AF35" i="9"/>
  <c r="AM35" i="9"/>
  <c r="AN35" i="9"/>
  <c r="AO35" i="9"/>
  <c r="R36" i="9"/>
  <c r="S36" i="9"/>
  <c r="T36" i="9"/>
  <c r="AA36" i="9"/>
  <c r="AB36" i="9"/>
  <c r="AC36" i="9"/>
  <c r="AD36" i="9"/>
  <c r="AE36" i="9"/>
  <c r="AF36" i="9"/>
  <c r="AN36" i="9"/>
  <c r="AO36" i="9"/>
  <c r="R37" i="9"/>
  <c r="S37" i="9"/>
  <c r="T37" i="9"/>
  <c r="AA37" i="9"/>
  <c r="AB37" i="9"/>
  <c r="AC37" i="9"/>
  <c r="AD37" i="9"/>
  <c r="AE37" i="9"/>
  <c r="AF37" i="9"/>
  <c r="AM37" i="9"/>
  <c r="AN37" i="9"/>
  <c r="AO37" i="9"/>
  <c r="R38" i="9"/>
  <c r="S38" i="9"/>
  <c r="T38" i="9"/>
  <c r="AA38" i="9"/>
  <c r="AB38" i="9"/>
  <c r="AC38" i="9"/>
  <c r="AD38" i="9"/>
  <c r="AE38" i="9"/>
  <c r="AF38" i="9"/>
  <c r="AM38" i="9"/>
  <c r="AN38" i="9"/>
  <c r="AO38" i="9"/>
  <c r="R39" i="9"/>
  <c r="S39" i="9"/>
  <c r="T39" i="9"/>
  <c r="AA39" i="9"/>
  <c r="AB39" i="9"/>
  <c r="AC39" i="9"/>
  <c r="AD39" i="9"/>
  <c r="AE39" i="9"/>
  <c r="AF39" i="9"/>
  <c r="AM39" i="9"/>
  <c r="AN39" i="9"/>
  <c r="AO39" i="9"/>
  <c r="R40" i="9"/>
  <c r="S40" i="9"/>
  <c r="T40" i="9"/>
  <c r="AA40" i="9"/>
  <c r="AB40" i="9"/>
  <c r="AC40" i="9"/>
  <c r="AD40" i="9"/>
  <c r="AE40" i="9"/>
  <c r="AF40" i="9"/>
  <c r="AM40" i="9"/>
  <c r="AN40" i="9"/>
  <c r="AO40" i="9"/>
  <c r="R41" i="9"/>
  <c r="S41" i="9"/>
  <c r="T41" i="9"/>
  <c r="AA41" i="9"/>
  <c r="AB41" i="9"/>
  <c r="AC41" i="9"/>
  <c r="AD41" i="9"/>
  <c r="AE41" i="9"/>
  <c r="AF41" i="9"/>
  <c r="AM41" i="9"/>
  <c r="AN41" i="9"/>
  <c r="AO41" i="9"/>
  <c r="R42" i="9"/>
  <c r="S42" i="9"/>
  <c r="T42" i="9"/>
  <c r="AA42" i="9"/>
  <c r="AB42" i="9"/>
  <c r="AC42" i="9"/>
  <c r="AD42" i="9"/>
  <c r="AE42" i="9"/>
  <c r="AF42" i="9"/>
  <c r="AM42" i="9"/>
  <c r="AN42" i="9"/>
  <c r="AO42" i="9"/>
  <c r="R43" i="9"/>
  <c r="S43" i="9"/>
  <c r="T43" i="9"/>
  <c r="AA43" i="9"/>
  <c r="AB43" i="9"/>
  <c r="AC43" i="9"/>
  <c r="AD43" i="9"/>
  <c r="AE43" i="9"/>
  <c r="AF43" i="9"/>
  <c r="AM43" i="9"/>
  <c r="AN43" i="9"/>
  <c r="AO43" i="9"/>
  <c r="R44" i="9"/>
  <c r="S44" i="9"/>
  <c r="T44" i="9"/>
  <c r="AA44" i="9"/>
  <c r="AB44" i="9"/>
  <c r="AC44" i="9"/>
  <c r="AD44" i="9"/>
  <c r="AE44" i="9"/>
  <c r="AF44" i="9"/>
  <c r="AM44" i="9"/>
  <c r="AN44" i="9"/>
  <c r="AO44" i="9"/>
  <c r="R45" i="9"/>
  <c r="S45" i="9"/>
  <c r="T45" i="9"/>
  <c r="AA45" i="9"/>
  <c r="AB45" i="9"/>
  <c r="AC45" i="9"/>
  <c r="AD45" i="9"/>
  <c r="AE45" i="9"/>
  <c r="AF45" i="9"/>
  <c r="AM45" i="9"/>
  <c r="AN45" i="9"/>
  <c r="AO45" i="9"/>
  <c r="R46" i="9"/>
  <c r="S46" i="9"/>
  <c r="T46" i="9"/>
  <c r="AA46" i="9"/>
  <c r="AB46" i="9"/>
  <c r="AC46" i="9"/>
  <c r="AD46" i="9"/>
  <c r="AE46" i="9"/>
  <c r="AF46" i="9"/>
  <c r="AM46" i="9"/>
  <c r="AN46" i="9"/>
  <c r="AO46" i="9"/>
  <c r="R47" i="9"/>
  <c r="S47" i="9"/>
  <c r="T47" i="9"/>
  <c r="AA47" i="9"/>
  <c r="AB47" i="9"/>
  <c r="AC47" i="9"/>
  <c r="AD47" i="9"/>
  <c r="AE47" i="9"/>
  <c r="AF47" i="9"/>
  <c r="AM47" i="9"/>
  <c r="AN47" i="9"/>
  <c r="AO47" i="9"/>
  <c r="R48" i="9"/>
  <c r="S48" i="9"/>
  <c r="T48" i="9"/>
  <c r="AA48" i="9"/>
  <c r="AB48" i="9"/>
  <c r="AC48" i="9"/>
  <c r="AD48" i="9"/>
  <c r="AE48" i="9"/>
  <c r="AF48" i="9"/>
  <c r="AM48" i="9"/>
  <c r="AN48" i="9"/>
  <c r="AO48" i="9"/>
  <c r="R49" i="9"/>
  <c r="S49" i="9"/>
  <c r="T49" i="9"/>
  <c r="AA49" i="9"/>
  <c r="AB49" i="9"/>
  <c r="AC49" i="9"/>
  <c r="AD49" i="9"/>
  <c r="AE49" i="9"/>
  <c r="AF49" i="9"/>
  <c r="AM49" i="9"/>
  <c r="AN49" i="9"/>
  <c r="AO49" i="9"/>
  <c r="R50" i="9"/>
  <c r="S50" i="9"/>
  <c r="T50" i="9"/>
  <c r="AA50" i="9"/>
  <c r="AB50" i="9"/>
  <c r="AC50" i="9"/>
  <c r="AD50" i="9"/>
  <c r="AE50" i="9"/>
  <c r="AF50" i="9"/>
  <c r="AM50" i="9"/>
  <c r="AN50" i="9"/>
  <c r="AO50" i="9"/>
  <c r="R51" i="9"/>
  <c r="S51" i="9"/>
  <c r="T51" i="9"/>
  <c r="AA51" i="9"/>
  <c r="AB51" i="9"/>
  <c r="AC51" i="9"/>
  <c r="AD51" i="9"/>
  <c r="AE51" i="9"/>
  <c r="AF51" i="9"/>
  <c r="AM51" i="9"/>
  <c r="AN51" i="9"/>
  <c r="AO51" i="9"/>
  <c r="R52" i="9"/>
  <c r="S52" i="9"/>
  <c r="T52" i="9"/>
  <c r="AA52" i="9"/>
  <c r="AB52" i="9"/>
  <c r="AC52" i="9"/>
  <c r="AD52" i="9"/>
  <c r="AE52" i="9"/>
  <c r="AF52" i="9"/>
  <c r="AM52" i="9"/>
  <c r="AN52" i="9"/>
  <c r="AO52" i="9"/>
  <c r="R53" i="9"/>
  <c r="S53" i="9"/>
  <c r="T53" i="9"/>
  <c r="AA53" i="9"/>
  <c r="AB53" i="9"/>
  <c r="AC53" i="9"/>
  <c r="AD53" i="9"/>
  <c r="AE53" i="9"/>
  <c r="AF53" i="9"/>
  <c r="AM53" i="9"/>
  <c r="AN53" i="9"/>
  <c r="AO53" i="9"/>
  <c r="R54" i="9"/>
  <c r="S54" i="9"/>
  <c r="T54" i="9"/>
  <c r="AA54" i="9"/>
  <c r="AB54" i="9"/>
  <c r="AC54" i="9"/>
  <c r="AD54" i="9"/>
  <c r="AE54" i="9"/>
  <c r="AF54" i="9"/>
  <c r="AM54" i="9"/>
  <c r="AN54" i="9"/>
  <c r="AO54" i="9"/>
  <c r="R55" i="9"/>
  <c r="S55" i="9"/>
  <c r="T55" i="9"/>
  <c r="AA55" i="9"/>
  <c r="AB55" i="9"/>
  <c r="AC55" i="9"/>
  <c r="AD55" i="9"/>
  <c r="AE55" i="9"/>
  <c r="AF55" i="9"/>
  <c r="AM55" i="9"/>
  <c r="AN55" i="9"/>
  <c r="AO55" i="9"/>
  <c r="R56" i="9"/>
  <c r="S56" i="9"/>
  <c r="T56" i="9"/>
  <c r="AA56" i="9"/>
  <c r="AB56" i="9"/>
  <c r="AC56" i="9"/>
  <c r="AD56" i="9"/>
  <c r="AE56" i="9"/>
  <c r="AF56" i="9"/>
  <c r="AM56" i="9"/>
  <c r="AN56" i="9"/>
  <c r="AO56" i="9"/>
  <c r="R57" i="9"/>
  <c r="S57" i="9"/>
  <c r="T57" i="9"/>
  <c r="AA57" i="9"/>
  <c r="AB57" i="9"/>
  <c r="AC57" i="9"/>
  <c r="AD57" i="9"/>
  <c r="AE57" i="9"/>
  <c r="AF57" i="9"/>
  <c r="AM57" i="9"/>
  <c r="AN57" i="9"/>
  <c r="AO57" i="9"/>
  <c r="R58" i="9"/>
  <c r="S58" i="9"/>
  <c r="T58" i="9"/>
  <c r="AA58" i="9"/>
  <c r="AB58" i="9"/>
  <c r="AC58" i="9"/>
  <c r="AD58" i="9"/>
  <c r="AE58" i="9"/>
  <c r="AF58" i="9"/>
  <c r="AM58" i="9"/>
  <c r="AN58" i="9"/>
  <c r="AO58" i="9"/>
  <c r="R59" i="9"/>
  <c r="S59" i="9"/>
  <c r="T59" i="9"/>
  <c r="AA59" i="9"/>
  <c r="AB59" i="9"/>
  <c r="AC59" i="9"/>
  <c r="AD59" i="9"/>
  <c r="AE59" i="9"/>
  <c r="AF59" i="9"/>
  <c r="AM59" i="9"/>
  <c r="AN59" i="9"/>
  <c r="AO59" i="9"/>
  <c r="R60" i="9"/>
  <c r="S60" i="9"/>
  <c r="T60" i="9"/>
  <c r="AA60" i="9"/>
  <c r="AB60" i="9"/>
  <c r="AC60" i="9"/>
  <c r="AD60" i="9"/>
  <c r="AE60" i="9"/>
  <c r="AF60" i="9"/>
  <c r="AM60" i="9"/>
  <c r="AN60" i="9"/>
  <c r="AO60" i="9"/>
  <c r="R61" i="9"/>
  <c r="S61" i="9"/>
  <c r="T61" i="9"/>
  <c r="AA61" i="9"/>
  <c r="AB61" i="9"/>
  <c r="AC61" i="9"/>
  <c r="AD61" i="9"/>
  <c r="AE61" i="9"/>
  <c r="AF61" i="9"/>
  <c r="AM61" i="9"/>
  <c r="AN61" i="9"/>
  <c r="AO61" i="9"/>
  <c r="R62" i="9"/>
  <c r="S62" i="9"/>
  <c r="T62" i="9"/>
  <c r="AA62" i="9"/>
  <c r="AB62" i="9"/>
  <c r="AC62" i="9"/>
  <c r="AD62" i="9"/>
  <c r="AE62" i="9"/>
  <c r="AF62" i="9"/>
  <c r="AM62" i="9"/>
  <c r="AN62" i="9"/>
  <c r="AO62" i="9"/>
  <c r="R63" i="9"/>
  <c r="S63" i="9"/>
  <c r="T63" i="9"/>
  <c r="AA63" i="9"/>
  <c r="AB63" i="9"/>
  <c r="AC63" i="9"/>
  <c r="AD63" i="9"/>
  <c r="AE63" i="9"/>
  <c r="AF63" i="9"/>
  <c r="AM63" i="9"/>
  <c r="AN63" i="9"/>
  <c r="AO63" i="9"/>
  <c r="R64" i="9"/>
  <c r="S64" i="9"/>
  <c r="T64" i="9"/>
  <c r="AA64" i="9"/>
  <c r="AB64" i="9"/>
  <c r="AC64" i="9"/>
  <c r="AD64" i="9"/>
  <c r="AE64" i="9"/>
  <c r="AF64" i="9"/>
  <c r="AM64" i="9"/>
  <c r="AN64" i="9"/>
  <c r="AO64" i="9"/>
  <c r="R65" i="9"/>
  <c r="S65" i="9"/>
  <c r="T65" i="9"/>
  <c r="AA65" i="9"/>
  <c r="AB65" i="9"/>
  <c r="AC65" i="9"/>
  <c r="AD65" i="9"/>
  <c r="AE65" i="9"/>
  <c r="AF65" i="9"/>
  <c r="AM65" i="9"/>
  <c r="AN65" i="9"/>
  <c r="AO65" i="9"/>
  <c r="R66" i="9"/>
  <c r="S66" i="9"/>
  <c r="T66" i="9"/>
  <c r="AA66" i="9"/>
  <c r="AB66" i="9"/>
  <c r="AC66" i="9"/>
  <c r="AD66" i="9"/>
  <c r="AE66" i="9"/>
  <c r="AF66" i="9"/>
  <c r="AM66" i="9"/>
  <c r="AN66" i="9"/>
  <c r="AO66" i="9"/>
  <c r="R67" i="9"/>
  <c r="S67" i="9"/>
  <c r="T67" i="9"/>
  <c r="AA67" i="9"/>
  <c r="AB67" i="9"/>
  <c r="AC67" i="9"/>
  <c r="AD67" i="9"/>
  <c r="AE67" i="9"/>
  <c r="AF67" i="9"/>
  <c r="AM67" i="9"/>
  <c r="AN67" i="9"/>
  <c r="AO67" i="9"/>
  <c r="R68" i="9"/>
  <c r="S68" i="9"/>
  <c r="T68" i="9"/>
  <c r="AA68" i="9"/>
  <c r="AB68" i="9"/>
  <c r="AC68" i="9"/>
  <c r="AD68" i="9"/>
  <c r="AE68" i="9"/>
  <c r="AF68" i="9"/>
  <c r="AM68" i="9"/>
  <c r="AN68" i="9"/>
  <c r="AO68" i="9"/>
  <c r="R69" i="9"/>
  <c r="S69" i="9"/>
  <c r="T69" i="9"/>
  <c r="AA69" i="9"/>
  <c r="AB69" i="9"/>
  <c r="AC69" i="9"/>
  <c r="AD69" i="9"/>
  <c r="AE69" i="9"/>
  <c r="AF69" i="9"/>
  <c r="AM69" i="9"/>
  <c r="AN69" i="9"/>
  <c r="AO69" i="9"/>
  <c r="R70" i="9"/>
  <c r="S70" i="9"/>
  <c r="T70" i="9"/>
  <c r="AA70" i="9"/>
  <c r="AB70" i="9"/>
  <c r="AC70" i="9"/>
  <c r="AD70" i="9"/>
  <c r="AE70" i="9"/>
  <c r="AF70" i="9"/>
  <c r="AM70" i="9"/>
  <c r="AN70" i="9"/>
  <c r="AO70" i="9"/>
  <c r="R71" i="9"/>
  <c r="S71" i="9"/>
  <c r="T71" i="9"/>
  <c r="AA71" i="9"/>
  <c r="AB71" i="9"/>
  <c r="AC71" i="9"/>
  <c r="AD71" i="9"/>
  <c r="AE71" i="9"/>
  <c r="AF71" i="9"/>
  <c r="AM71" i="9"/>
  <c r="AN71" i="9"/>
  <c r="AO71" i="9"/>
  <c r="R72" i="9"/>
  <c r="S72" i="9"/>
  <c r="T72" i="9"/>
  <c r="AA72" i="9"/>
  <c r="AB72" i="9"/>
  <c r="AC72" i="9"/>
  <c r="AD72" i="9"/>
  <c r="AE72" i="9"/>
  <c r="AF72" i="9"/>
  <c r="AM72" i="9"/>
  <c r="AN72" i="9"/>
  <c r="AO72" i="9"/>
  <c r="R73" i="9"/>
  <c r="S73" i="9"/>
  <c r="T73" i="9"/>
  <c r="AA73" i="9"/>
  <c r="AB73" i="9"/>
  <c r="AC73" i="9"/>
  <c r="AD73" i="9"/>
  <c r="AE73" i="9"/>
  <c r="AF73" i="9"/>
  <c r="AM73" i="9"/>
  <c r="AN73" i="9"/>
  <c r="AO73" i="9"/>
  <c r="R74" i="9"/>
  <c r="S74" i="9"/>
  <c r="T74" i="9"/>
  <c r="AA74" i="9"/>
  <c r="AB74" i="9"/>
  <c r="AC74" i="9"/>
  <c r="AD74" i="9"/>
  <c r="AE74" i="9"/>
  <c r="AF74" i="9"/>
  <c r="AM74" i="9"/>
  <c r="AN74" i="9"/>
  <c r="AO74" i="9"/>
  <c r="R75" i="9"/>
  <c r="S75" i="9"/>
  <c r="T75" i="9"/>
  <c r="AA75" i="9"/>
  <c r="AB75" i="9"/>
  <c r="AC75" i="9"/>
  <c r="AD75" i="9"/>
  <c r="AE75" i="9"/>
  <c r="AF75" i="9"/>
  <c r="AM75" i="9"/>
  <c r="AN75" i="9"/>
  <c r="AO75" i="9"/>
  <c r="R76" i="9"/>
  <c r="S76" i="9"/>
  <c r="T76" i="9"/>
  <c r="AA76" i="9"/>
  <c r="AB76" i="9"/>
  <c r="AC76" i="9"/>
  <c r="AD76" i="9"/>
  <c r="AE76" i="9"/>
  <c r="AF76" i="9"/>
  <c r="AM76" i="9"/>
  <c r="AN76" i="9"/>
  <c r="AO76" i="9"/>
  <c r="R77" i="9"/>
  <c r="S77" i="9"/>
  <c r="T77" i="9"/>
  <c r="AA77" i="9"/>
  <c r="AB77" i="9"/>
  <c r="AC77" i="9"/>
  <c r="AD77" i="9"/>
  <c r="AE77" i="9"/>
  <c r="AF77" i="9"/>
  <c r="AM77" i="9"/>
  <c r="AN77" i="9"/>
  <c r="AO77" i="9"/>
  <c r="R78" i="9"/>
  <c r="S78" i="9"/>
  <c r="T78" i="9"/>
  <c r="AA78" i="9"/>
  <c r="AB78" i="9"/>
  <c r="AC78" i="9"/>
  <c r="AD78" i="9"/>
  <c r="AE78" i="9"/>
  <c r="AF78" i="9"/>
  <c r="AM78" i="9"/>
  <c r="AN78" i="9"/>
  <c r="AO78" i="9"/>
  <c r="R79" i="9"/>
  <c r="S79" i="9"/>
  <c r="T79" i="9"/>
  <c r="AA79" i="9"/>
  <c r="AB79" i="9"/>
  <c r="AC79" i="9"/>
  <c r="AD79" i="9"/>
  <c r="AE79" i="9"/>
  <c r="AF79" i="9"/>
  <c r="AM79" i="9"/>
  <c r="AN79" i="9"/>
  <c r="AO79" i="9"/>
  <c r="R80" i="9"/>
  <c r="S80" i="9"/>
  <c r="T80" i="9"/>
  <c r="AA80" i="9"/>
  <c r="AB80" i="9"/>
  <c r="AC80" i="9"/>
  <c r="AD80" i="9"/>
  <c r="AE80" i="9"/>
  <c r="AF80" i="9"/>
  <c r="AM80" i="9"/>
  <c r="AN80" i="9"/>
  <c r="AO80" i="9"/>
  <c r="R81" i="9"/>
  <c r="S81" i="9"/>
  <c r="T81" i="9"/>
  <c r="AA81" i="9"/>
  <c r="AB81" i="9"/>
  <c r="AC81" i="9"/>
  <c r="AD81" i="9"/>
  <c r="AE81" i="9"/>
  <c r="AF81" i="9"/>
  <c r="AM81" i="9"/>
  <c r="AN81" i="9"/>
  <c r="AO81" i="9"/>
  <c r="R82" i="9"/>
  <c r="S82" i="9"/>
  <c r="T82" i="9"/>
  <c r="AA82" i="9"/>
  <c r="AB82" i="9"/>
  <c r="AC82" i="9"/>
  <c r="AD82" i="9"/>
  <c r="AE82" i="9"/>
  <c r="AF82" i="9"/>
  <c r="AM82" i="9"/>
  <c r="AN82" i="9"/>
  <c r="AO82" i="9"/>
  <c r="R83" i="9"/>
  <c r="S83" i="9"/>
  <c r="T83" i="9"/>
  <c r="AA83" i="9"/>
  <c r="AB83" i="9"/>
  <c r="AC83" i="9"/>
  <c r="AD83" i="9"/>
  <c r="AE83" i="9"/>
  <c r="AF83" i="9"/>
  <c r="AM83" i="9"/>
  <c r="AN83" i="9"/>
  <c r="AO83" i="9"/>
  <c r="R84" i="9"/>
  <c r="S84" i="9"/>
  <c r="T84" i="9"/>
  <c r="AA84" i="9"/>
  <c r="AB84" i="9"/>
  <c r="AC84" i="9"/>
  <c r="AD84" i="9"/>
  <c r="AE84" i="9"/>
  <c r="AF84" i="9"/>
  <c r="AM84" i="9"/>
  <c r="AN84" i="9"/>
  <c r="AO84" i="9"/>
  <c r="R85" i="9"/>
  <c r="S85" i="9"/>
  <c r="T85" i="9"/>
  <c r="AA85" i="9"/>
  <c r="AB85" i="9"/>
  <c r="AC85" i="9"/>
  <c r="AD85" i="9"/>
  <c r="AE85" i="9"/>
  <c r="AF85" i="9"/>
  <c r="AM85" i="9"/>
  <c r="AN85" i="9"/>
  <c r="AO85" i="9"/>
  <c r="R86" i="9"/>
  <c r="S86" i="9"/>
  <c r="T86" i="9"/>
  <c r="AA86" i="9"/>
  <c r="AB86" i="9"/>
  <c r="AC86" i="9"/>
  <c r="AD86" i="9"/>
  <c r="AE86" i="9"/>
  <c r="AF86" i="9"/>
  <c r="AM86" i="9"/>
  <c r="AN86" i="9"/>
  <c r="AO86" i="9"/>
  <c r="R87" i="9"/>
  <c r="S87" i="9"/>
  <c r="T87" i="9"/>
  <c r="AA87" i="9"/>
  <c r="AB87" i="9"/>
  <c r="AC87" i="9"/>
  <c r="AD87" i="9"/>
  <c r="AE87" i="9"/>
  <c r="AF87" i="9"/>
  <c r="AM87" i="9"/>
  <c r="AN87" i="9"/>
  <c r="AO87" i="9"/>
  <c r="R88" i="9"/>
  <c r="S88" i="9"/>
  <c r="T88" i="9"/>
  <c r="AA88" i="9"/>
  <c r="AB88" i="9"/>
  <c r="AC88" i="9"/>
  <c r="AD88" i="9"/>
  <c r="AE88" i="9"/>
  <c r="AF88" i="9"/>
  <c r="AM88" i="9"/>
  <c r="AN88" i="9"/>
  <c r="AO88" i="9"/>
  <c r="R89" i="9"/>
  <c r="S89" i="9"/>
  <c r="T89" i="9"/>
  <c r="AA89" i="9"/>
  <c r="AB89" i="9"/>
  <c r="AC89" i="9"/>
  <c r="AD89" i="9"/>
  <c r="AE89" i="9"/>
  <c r="AF89" i="9"/>
  <c r="AM89" i="9"/>
  <c r="AN89" i="9"/>
  <c r="AO89" i="9"/>
  <c r="R90" i="9"/>
  <c r="S90" i="9"/>
  <c r="T90" i="9"/>
  <c r="AA90" i="9"/>
  <c r="AB90" i="9"/>
  <c r="AC90" i="9"/>
  <c r="AD90" i="9"/>
  <c r="AE90" i="9"/>
  <c r="AF90" i="9"/>
  <c r="AM90" i="9"/>
  <c r="AN90" i="9"/>
  <c r="AO90" i="9"/>
  <c r="R91" i="9"/>
  <c r="S91" i="9"/>
  <c r="T91" i="9"/>
  <c r="AA91" i="9"/>
  <c r="AB91" i="9"/>
  <c r="AC91" i="9"/>
  <c r="AD91" i="9"/>
  <c r="AE91" i="9"/>
  <c r="AF91" i="9"/>
  <c r="AM91" i="9"/>
  <c r="AN91" i="9"/>
  <c r="AO91" i="9"/>
  <c r="R92" i="9"/>
  <c r="S92" i="9"/>
  <c r="T92" i="9"/>
  <c r="AA92" i="9"/>
  <c r="AB92" i="9"/>
  <c r="AC92" i="9"/>
  <c r="AD92" i="9"/>
  <c r="AE92" i="9"/>
  <c r="AF92" i="9"/>
  <c r="AM92" i="9"/>
  <c r="AN92" i="9"/>
  <c r="AO92" i="9"/>
  <c r="R93" i="9"/>
  <c r="S93" i="9"/>
  <c r="T93" i="9"/>
  <c r="AA93" i="9"/>
  <c r="AB93" i="9"/>
  <c r="AC93" i="9"/>
  <c r="AD93" i="9"/>
  <c r="AE93" i="9"/>
  <c r="AF93" i="9"/>
  <c r="AM93" i="9"/>
  <c r="AN93" i="9"/>
  <c r="AO93" i="9"/>
  <c r="R94" i="9"/>
  <c r="S94" i="9"/>
  <c r="T94" i="9"/>
  <c r="AA94" i="9"/>
  <c r="AB94" i="9"/>
  <c r="AC94" i="9"/>
  <c r="AD94" i="9"/>
  <c r="AE94" i="9"/>
  <c r="AF94" i="9"/>
  <c r="AM94" i="9"/>
  <c r="AN94" i="9"/>
  <c r="AO94" i="9"/>
  <c r="R95" i="9"/>
  <c r="S95" i="9"/>
  <c r="T95" i="9"/>
  <c r="AA95" i="9"/>
  <c r="AB95" i="9"/>
  <c r="AC95" i="9"/>
  <c r="AD95" i="9"/>
  <c r="AE95" i="9"/>
  <c r="AF95" i="9"/>
  <c r="AM95" i="9"/>
  <c r="AN95" i="9"/>
  <c r="AO95" i="9"/>
  <c r="R96" i="9"/>
  <c r="S96" i="9"/>
  <c r="T96" i="9"/>
  <c r="AA96" i="9"/>
  <c r="AB96" i="9"/>
  <c r="AC96" i="9"/>
  <c r="AD96" i="9"/>
  <c r="AE96" i="9"/>
  <c r="AF96" i="9"/>
  <c r="AM96" i="9"/>
  <c r="AN96" i="9"/>
  <c r="AO96" i="9"/>
  <c r="R97" i="9"/>
  <c r="S97" i="9"/>
  <c r="T97" i="9"/>
  <c r="AA97" i="9"/>
  <c r="AB97" i="9"/>
  <c r="AC97" i="9"/>
  <c r="AD97" i="9"/>
  <c r="AE97" i="9"/>
  <c r="AF97" i="9"/>
  <c r="AM97" i="9"/>
  <c r="AN97" i="9"/>
  <c r="AO97" i="9"/>
  <c r="R98" i="9"/>
  <c r="S98" i="9"/>
  <c r="T98" i="9"/>
  <c r="AA98" i="9"/>
  <c r="AB98" i="9"/>
  <c r="AC98" i="9"/>
  <c r="AD98" i="9"/>
  <c r="AE98" i="9"/>
  <c r="AF98" i="9"/>
  <c r="AM98" i="9"/>
  <c r="AN98" i="9"/>
  <c r="AO98" i="9"/>
  <c r="R99" i="9"/>
  <c r="S99" i="9"/>
  <c r="T99" i="9"/>
  <c r="AA99" i="9"/>
  <c r="AB99" i="9"/>
  <c r="AC99" i="9"/>
  <c r="AD99" i="9"/>
  <c r="AE99" i="9"/>
  <c r="AF99" i="9"/>
  <c r="AM99" i="9"/>
  <c r="AN99" i="9"/>
  <c r="AO99" i="9"/>
  <c r="R100" i="9"/>
  <c r="S100" i="9"/>
  <c r="T100" i="9"/>
  <c r="AA100" i="9"/>
  <c r="AB100" i="9"/>
  <c r="AC100" i="9"/>
  <c r="AD100" i="9"/>
  <c r="AE100" i="9"/>
  <c r="AF100" i="9"/>
  <c r="AM100" i="9"/>
  <c r="AN100" i="9"/>
  <c r="AO100" i="9"/>
  <c r="R101" i="9"/>
  <c r="S101" i="9"/>
  <c r="T101" i="9"/>
  <c r="AA101" i="9"/>
  <c r="AB101" i="9"/>
  <c r="AC101" i="9"/>
  <c r="AD101" i="9"/>
  <c r="AE101" i="9"/>
  <c r="AF101" i="9"/>
  <c r="AM101" i="9"/>
  <c r="AN101" i="9"/>
  <c r="AO101" i="9"/>
  <c r="R102" i="9"/>
  <c r="S102" i="9"/>
  <c r="T102" i="9"/>
  <c r="AA102" i="9"/>
  <c r="AB102" i="9"/>
  <c r="AC102" i="9"/>
  <c r="AD102" i="9"/>
  <c r="AE102" i="9"/>
  <c r="AF102" i="9"/>
  <c r="AM102" i="9"/>
  <c r="AN102" i="9"/>
  <c r="AO102" i="9"/>
  <c r="R103" i="9"/>
  <c r="S103" i="9"/>
  <c r="T103" i="9"/>
  <c r="AA103" i="9"/>
  <c r="AB103" i="9"/>
  <c r="AC103" i="9"/>
  <c r="AD103" i="9"/>
  <c r="AE103" i="9"/>
  <c r="AF103" i="9"/>
  <c r="AM103" i="9"/>
  <c r="AN103" i="9"/>
  <c r="AO103" i="9"/>
  <c r="R104" i="9"/>
  <c r="S104" i="9"/>
  <c r="T104" i="9"/>
  <c r="AA104" i="9"/>
  <c r="AB104" i="9"/>
  <c r="AC104" i="9"/>
  <c r="AD104" i="9"/>
  <c r="AE104" i="9"/>
  <c r="AF104" i="9"/>
  <c r="AM104" i="9"/>
  <c r="AN104" i="9"/>
  <c r="AO104" i="9"/>
  <c r="R105" i="9"/>
  <c r="S105" i="9"/>
  <c r="T105" i="9"/>
  <c r="AA105" i="9"/>
  <c r="AB105" i="9"/>
  <c r="AC105" i="9"/>
  <c r="AD105" i="9"/>
  <c r="AE105" i="9"/>
  <c r="AF105" i="9"/>
  <c r="AM105" i="9"/>
  <c r="AN105" i="9"/>
  <c r="AO105" i="9"/>
  <c r="R106" i="9"/>
  <c r="S106" i="9"/>
  <c r="T106" i="9"/>
  <c r="AA106" i="9"/>
  <c r="AB106" i="9"/>
  <c r="AC106" i="9"/>
  <c r="AD106" i="9"/>
  <c r="AE106" i="9"/>
  <c r="AF106" i="9"/>
  <c r="AM106" i="9"/>
  <c r="AN106" i="9"/>
  <c r="AO106" i="9"/>
  <c r="R107" i="9"/>
  <c r="S107" i="9"/>
  <c r="T107" i="9"/>
  <c r="AA107" i="9"/>
  <c r="AB107" i="9"/>
  <c r="AC107" i="9"/>
  <c r="AD107" i="9"/>
  <c r="AE107" i="9"/>
  <c r="AF107" i="9"/>
  <c r="AM107" i="9"/>
  <c r="AN107" i="9"/>
  <c r="AO107" i="9"/>
  <c r="R108" i="9"/>
  <c r="S108" i="9"/>
  <c r="T108" i="9"/>
  <c r="AA108" i="9"/>
  <c r="AB108" i="9"/>
  <c r="AC108" i="9"/>
  <c r="AD108" i="9"/>
  <c r="AE108" i="9"/>
  <c r="AF108" i="9"/>
  <c r="AM108" i="9"/>
  <c r="AN108" i="9"/>
  <c r="AO108" i="9"/>
  <c r="R109" i="9"/>
  <c r="S109" i="9"/>
  <c r="T109" i="9"/>
  <c r="AA109" i="9"/>
  <c r="AB109" i="9"/>
  <c r="AC109" i="9"/>
  <c r="AD109" i="9"/>
  <c r="AE109" i="9"/>
  <c r="AF109" i="9"/>
  <c r="AM109" i="9"/>
  <c r="AN109" i="9"/>
  <c r="AO109" i="9"/>
  <c r="R110" i="9"/>
  <c r="S110" i="9"/>
  <c r="T110" i="9"/>
  <c r="AA110" i="9"/>
  <c r="AB110" i="9"/>
  <c r="AC110" i="9"/>
  <c r="AD110" i="9"/>
  <c r="AE110" i="9"/>
  <c r="AF110" i="9"/>
  <c r="AM110" i="9"/>
  <c r="AN110" i="9"/>
  <c r="AO110" i="9"/>
  <c r="R111" i="9"/>
  <c r="S111" i="9"/>
  <c r="T111" i="9"/>
  <c r="AA111" i="9"/>
  <c r="AB111" i="9"/>
  <c r="AC111" i="9"/>
  <c r="AD111" i="9"/>
  <c r="AE111" i="9"/>
  <c r="AF111" i="9"/>
  <c r="AM111" i="9"/>
  <c r="AN111" i="9"/>
  <c r="AO111" i="9"/>
  <c r="R112" i="9"/>
  <c r="S112" i="9"/>
  <c r="T112" i="9"/>
  <c r="AA112" i="9"/>
  <c r="AB112" i="9"/>
  <c r="AC112" i="9"/>
  <c r="AD112" i="9"/>
  <c r="AE112" i="9"/>
  <c r="AF112" i="9"/>
  <c r="AM112" i="9"/>
  <c r="AN112" i="9"/>
  <c r="AO112" i="9"/>
  <c r="R113" i="9"/>
  <c r="S113" i="9"/>
  <c r="T113" i="9"/>
  <c r="AA113" i="9"/>
  <c r="AB113" i="9"/>
  <c r="AC113" i="9"/>
  <c r="AD113" i="9"/>
  <c r="AE113" i="9"/>
  <c r="AF113" i="9"/>
  <c r="AM113" i="9"/>
  <c r="AN113" i="9"/>
  <c r="AO113" i="9"/>
  <c r="R114" i="9"/>
  <c r="S114" i="9"/>
  <c r="T114" i="9"/>
  <c r="AA114" i="9"/>
  <c r="AB114" i="9"/>
  <c r="AC114" i="9"/>
  <c r="AD114" i="9"/>
  <c r="AE114" i="9"/>
  <c r="AF114" i="9"/>
  <c r="AM114" i="9"/>
  <c r="AN114" i="9"/>
  <c r="AO114" i="9"/>
  <c r="R115" i="9"/>
  <c r="S115" i="9"/>
  <c r="T115" i="9"/>
  <c r="AA115" i="9"/>
  <c r="AB115" i="9"/>
  <c r="AC115" i="9"/>
  <c r="AD115" i="9"/>
  <c r="AE115" i="9"/>
  <c r="AF115" i="9"/>
  <c r="AM115" i="9"/>
  <c r="AN115" i="9"/>
  <c r="AO115" i="9"/>
  <c r="R116" i="9"/>
  <c r="S116" i="9"/>
  <c r="T116" i="9"/>
  <c r="AA116" i="9"/>
  <c r="AB116" i="9"/>
  <c r="AC116" i="9"/>
  <c r="AD116" i="9"/>
  <c r="AE116" i="9"/>
  <c r="AF116" i="9"/>
  <c r="AM116" i="9"/>
  <c r="AN116" i="9"/>
  <c r="AO116" i="9"/>
  <c r="R117" i="9"/>
  <c r="S117" i="9"/>
  <c r="T117" i="9"/>
  <c r="AA117" i="9"/>
  <c r="AB117" i="9"/>
  <c r="AC117" i="9"/>
  <c r="AD117" i="9"/>
  <c r="AE117" i="9"/>
  <c r="AF117" i="9"/>
  <c r="AM117" i="9"/>
  <c r="AN117" i="9"/>
  <c r="AO117" i="9"/>
  <c r="R118" i="9"/>
  <c r="S118" i="9"/>
  <c r="T118" i="9"/>
  <c r="AA118" i="9"/>
  <c r="AB118" i="9"/>
  <c r="AC118" i="9"/>
  <c r="AD118" i="9"/>
  <c r="AE118" i="9"/>
  <c r="AF118" i="9"/>
  <c r="AM118" i="9"/>
  <c r="AN118" i="9"/>
  <c r="AO118" i="9"/>
  <c r="R119" i="9"/>
  <c r="S119" i="9"/>
  <c r="T119" i="9"/>
  <c r="AA119" i="9"/>
  <c r="AB119" i="9"/>
  <c r="AC119" i="9"/>
  <c r="AD119" i="9"/>
  <c r="AE119" i="9"/>
  <c r="AF119" i="9"/>
  <c r="AM119" i="9"/>
  <c r="AN119" i="9"/>
  <c r="AO119" i="9"/>
  <c r="R120" i="9"/>
  <c r="S120" i="9"/>
  <c r="T120" i="9"/>
  <c r="AA120" i="9"/>
  <c r="AB120" i="9"/>
  <c r="AC120" i="9"/>
  <c r="AD120" i="9"/>
  <c r="AE120" i="9"/>
  <c r="AF120" i="9"/>
  <c r="AM120" i="9"/>
  <c r="AN120" i="9"/>
  <c r="AO120" i="9"/>
  <c r="R121" i="9"/>
  <c r="S121" i="9"/>
  <c r="T121" i="9"/>
  <c r="AA121" i="9"/>
  <c r="AB121" i="9"/>
  <c r="AC121" i="9"/>
  <c r="AD121" i="9"/>
  <c r="AE121" i="9"/>
  <c r="AF121" i="9"/>
  <c r="AM121" i="9"/>
  <c r="AN121" i="9"/>
  <c r="AO121" i="9"/>
  <c r="R122" i="9"/>
  <c r="S122" i="9"/>
  <c r="T122" i="9"/>
  <c r="AA122" i="9"/>
  <c r="AB122" i="9"/>
  <c r="AC122" i="9"/>
  <c r="AD122" i="9"/>
  <c r="AE122" i="9"/>
  <c r="AF122" i="9"/>
  <c r="AM122" i="9"/>
  <c r="AN122" i="9"/>
  <c r="AO122" i="9"/>
  <c r="R123" i="9"/>
  <c r="S123" i="9"/>
  <c r="T123" i="9"/>
  <c r="AA123" i="9"/>
  <c r="AB123" i="9"/>
  <c r="AC123" i="9"/>
  <c r="AD123" i="9"/>
  <c r="AE123" i="9"/>
  <c r="AF123" i="9"/>
  <c r="AM123" i="9"/>
  <c r="AN123" i="9"/>
  <c r="AO123" i="9"/>
  <c r="R124" i="9"/>
  <c r="S124" i="9"/>
  <c r="T124" i="9"/>
  <c r="AA124" i="9"/>
  <c r="AB124" i="9"/>
  <c r="AC124" i="9"/>
  <c r="AD124" i="9"/>
  <c r="AE124" i="9"/>
  <c r="AF124" i="9"/>
  <c r="AM124" i="9"/>
  <c r="AN124" i="9"/>
  <c r="AO124" i="9"/>
  <c r="R125" i="9"/>
  <c r="S125" i="9"/>
  <c r="T125" i="9"/>
  <c r="AA125" i="9"/>
  <c r="AB125" i="9"/>
  <c r="AC125" i="9"/>
  <c r="AD125" i="9"/>
  <c r="AE125" i="9"/>
  <c r="AF125" i="9"/>
  <c r="AM125" i="9"/>
  <c r="AN125" i="9"/>
  <c r="AO125" i="9"/>
  <c r="R126" i="9"/>
  <c r="S126" i="9"/>
  <c r="T126" i="9"/>
  <c r="AA126" i="9"/>
  <c r="AB126" i="9"/>
  <c r="AC126" i="9"/>
  <c r="AD126" i="9"/>
  <c r="AE126" i="9"/>
  <c r="AF126" i="9"/>
  <c r="AM126" i="9"/>
  <c r="AN126" i="9"/>
  <c r="AO126" i="9"/>
  <c r="R127" i="9"/>
  <c r="S127" i="9"/>
  <c r="T127" i="9"/>
  <c r="AA127" i="9"/>
  <c r="AB127" i="9"/>
  <c r="AC127" i="9"/>
  <c r="AD127" i="9"/>
  <c r="AE127" i="9"/>
  <c r="AF127" i="9"/>
  <c r="AM127" i="9"/>
  <c r="AN127" i="9"/>
  <c r="AO127" i="9"/>
  <c r="R128" i="9"/>
  <c r="S128" i="9"/>
  <c r="T128" i="9"/>
  <c r="AA128" i="9"/>
  <c r="AB128" i="9"/>
  <c r="AC128" i="9"/>
  <c r="AD128" i="9"/>
  <c r="AE128" i="9"/>
  <c r="AF128" i="9"/>
  <c r="AM128" i="9"/>
  <c r="AN128" i="9"/>
  <c r="AO128" i="9"/>
  <c r="R129" i="9"/>
  <c r="S129" i="9"/>
  <c r="T129" i="9"/>
  <c r="AA129" i="9"/>
  <c r="AB129" i="9"/>
  <c r="AC129" i="9"/>
  <c r="AD129" i="9"/>
  <c r="AE129" i="9"/>
  <c r="AF129" i="9"/>
  <c r="AM129" i="9"/>
  <c r="AN129" i="9"/>
  <c r="AO129" i="9"/>
  <c r="R130" i="9"/>
  <c r="S130" i="9"/>
  <c r="T130" i="9"/>
  <c r="AA130" i="9"/>
  <c r="AB130" i="9"/>
  <c r="AC130" i="9"/>
  <c r="AD130" i="9"/>
  <c r="AE130" i="9"/>
  <c r="AF130" i="9"/>
  <c r="AM130" i="9"/>
  <c r="AN130" i="9"/>
  <c r="AO130" i="9"/>
  <c r="R131" i="9"/>
  <c r="S131" i="9"/>
  <c r="T131" i="9"/>
  <c r="AA131" i="9"/>
  <c r="AB131" i="9"/>
  <c r="AC131" i="9"/>
  <c r="AD131" i="9"/>
  <c r="AE131" i="9"/>
  <c r="AF131" i="9"/>
  <c r="AM131" i="9"/>
  <c r="AN131" i="9"/>
  <c r="AO131" i="9"/>
  <c r="R132" i="9"/>
  <c r="S132" i="9"/>
  <c r="T132" i="9"/>
  <c r="AA132" i="9"/>
  <c r="AB132" i="9"/>
  <c r="AC132" i="9"/>
  <c r="AD132" i="9"/>
  <c r="AE132" i="9"/>
  <c r="AF132" i="9"/>
  <c r="AM132" i="9"/>
  <c r="AN132" i="9"/>
  <c r="AO132" i="9"/>
  <c r="R133" i="9"/>
  <c r="S133" i="9"/>
  <c r="T133" i="9"/>
  <c r="AA133" i="9"/>
  <c r="AB133" i="9"/>
  <c r="AC133" i="9"/>
  <c r="AD133" i="9"/>
  <c r="AE133" i="9"/>
  <c r="AF133" i="9"/>
  <c r="AM133" i="9"/>
  <c r="AN133" i="9"/>
  <c r="AO133" i="9"/>
  <c r="R134" i="9"/>
  <c r="S134" i="9"/>
  <c r="T134" i="9"/>
  <c r="AA134" i="9"/>
  <c r="AB134" i="9"/>
  <c r="AC134" i="9"/>
  <c r="AD134" i="9"/>
  <c r="AE134" i="9"/>
  <c r="AF134" i="9"/>
  <c r="AM134" i="9"/>
  <c r="AN134" i="9"/>
  <c r="AO134" i="9"/>
  <c r="R135" i="9"/>
  <c r="S135" i="9"/>
  <c r="T135" i="9"/>
  <c r="AA135" i="9"/>
  <c r="AB135" i="9"/>
  <c r="AC135" i="9"/>
  <c r="AD135" i="9"/>
  <c r="AE135" i="9"/>
  <c r="AF135" i="9"/>
  <c r="AM135" i="9"/>
  <c r="AN135" i="9"/>
  <c r="AO135" i="9"/>
  <c r="R136" i="9"/>
  <c r="S136" i="9"/>
  <c r="T136" i="9"/>
  <c r="AA136" i="9"/>
  <c r="AB136" i="9"/>
  <c r="AC136" i="9"/>
  <c r="AD136" i="9"/>
  <c r="AE136" i="9"/>
  <c r="AF136" i="9"/>
  <c r="AM136" i="9"/>
  <c r="AN136" i="9"/>
  <c r="AO136" i="9"/>
  <c r="R137" i="9"/>
  <c r="S137" i="9"/>
  <c r="T137" i="9"/>
  <c r="AA137" i="9"/>
  <c r="AB137" i="9"/>
  <c r="AC137" i="9"/>
  <c r="AD137" i="9"/>
  <c r="AE137" i="9"/>
  <c r="AF137" i="9"/>
  <c r="AM137" i="9"/>
  <c r="AN137" i="9"/>
  <c r="AO137" i="9"/>
  <c r="R138" i="9"/>
  <c r="S138" i="9"/>
  <c r="T138" i="9"/>
  <c r="AA138" i="9"/>
  <c r="AB138" i="9"/>
  <c r="AC138" i="9"/>
  <c r="AD138" i="9"/>
  <c r="AE138" i="9"/>
  <c r="AF138" i="9"/>
  <c r="AM138" i="9"/>
  <c r="AN138" i="9"/>
  <c r="AO138" i="9"/>
  <c r="R139" i="9"/>
  <c r="S139" i="9"/>
  <c r="T139" i="9"/>
  <c r="AA139" i="9"/>
  <c r="AB139" i="9"/>
  <c r="AC139" i="9"/>
  <c r="AD139" i="9"/>
  <c r="AE139" i="9"/>
  <c r="AF139" i="9"/>
  <c r="AM139" i="9"/>
  <c r="AN139" i="9"/>
  <c r="AO139" i="9"/>
  <c r="R140" i="9"/>
  <c r="S140" i="9"/>
  <c r="T140" i="9"/>
  <c r="AA140" i="9"/>
  <c r="AB140" i="9"/>
  <c r="AC140" i="9"/>
  <c r="AD140" i="9"/>
  <c r="AE140" i="9"/>
  <c r="AF140" i="9"/>
  <c r="AM140" i="9"/>
  <c r="AN140" i="9"/>
  <c r="AO140" i="9"/>
  <c r="R141" i="9"/>
  <c r="S141" i="9"/>
  <c r="T141" i="9"/>
  <c r="AA141" i="9"/>
  <c r="AB141" i="9"/>
  <c r="AC141" i="9"/>
  <c r="AD141" i="9"/>
  <c r="AE141" i="9"/>
  <c r="AF141" i="9"/>
  <c r="AM141" i="9"/>
  <c r="AN141" i="9"/>
  <c r="AO141" i="9"/>
  <c r="R142" i="9"/>
  <c r="S142" i="9"/>
  <c r="T142" i="9"/>
  <c r="AA142" i="9"/>
  <c r="AB142" i="9"/>
  <c r="AC142" i="9"/>
  <c r="AD142" i="9"/>
  <c r="AE142" i="9"/>
  <c r="AF142" i="9"/>
  <c r="AM142" i="9"/>
  <c r="AN142" i="9"/>
  <c r="AO142" i="9"/>
  <c r="R143" i="9"/>
  <c r="S143" i="9"/>
  <c r="T143" i="9"/>
  <c r="AA143" i="9"/>
  <c r="AB143" i="9"/>
  <c r="AC143" i="9"/>
  <c r="AD143" i="9"/>
  <c r="AE143" i="9"/>
  <c r="AF143" i="9"/>
  <c r="AM143" i="9"/>
  <c r="AN143" i="9"/>
  <c r="AO143" i="9"/>
  <c r="R144" i="9"/>
  <c r="S144" i="9"/>
  <c r="T144" i="9"/>
  <c r="AA144" i="9"/>
  <c r="AB144" i="9"/>
  <c r="AC144" i="9"/>
  <c r="AD144" i="9"/>
  <c r="AE144" i="9"/>
  <c r="AF144" i="9"/>
  <c r="AM144" i="9"/>
  <c r="AN144" i="9"/>
  <c r="AO144" i="9"/>
  <c r="R145" i="9"/>
  <c r="S145" i="9"/>
  <c r="T145" i="9"/>
  <c r="AA145" i="9"/>
  <c r="AB145" i="9"/>
  <c r="AC145" i="9"/>
  <c r="AD145" i="9"/>
  <c r="AE145" i="9"/>
  <c r="AF145" i="9"/>
  <c r="AM145" i="9"/>
  <c r="AN145" i="9"/>
  <c r="AO145" i="9"/>
  <c r="R146" i="9"/>
  <c r="S146" i="9"/>
  <c r="T146" i="9"/>
  <c r="AA146" i="9"/>
  <c r="AB146" i="9"/>
  <c r="AC146" i="9"/>
  <c r="AD146" i="9"/>
  <c r="AE146" i="9"/>
  <c r="AF146" i="9"/>
  <c r="AM146" i="9"/>
  <c r="AN146" i="9"/>
  <c r="AO146" i="9"/>
  <c r="R147" i="9"/>
  <c r="S147" i="9"/>
  <c r="T147" i="9"/>
  <c r="AA147" i="9"/>
  <c r="AB147" i="9"/>
  <c r="AC147" i="9"/>
  <c r="AD147" i="9"/>
  <c r="AE147" i="9"/>
  <c r="AF147" i="9"/>
  <c r="AM147" i="9"/>
  <c r="AN147" i="9"/>
  <c r="AO147" i="9"/>
  <c r="R148" i="9"/>
  <c r="S148" i="9"/>
  <c r="T148" i="9"/>
  <c r="AA148" i="9"/>
  <c r="AB148" i="9"/>
  <c r="AC148" i="9"/>
  <c r="AD148" i="9"/>
  <c r="AE148" i="9"/>
  <c r="AF148" i="9"/>
  <c r="AM148" i="9"/>
  <c r="AN148" i="9"/>
  <c r="AO148" i="9"/>
  <c r="R149" i="9"/>
  <c r="S149" i="9"/>
  <c r="T149" i="9"/>
  <c r="AA149" i="9"/>
  <c r="AB149" i="9"/>
  <c r="AC149" i="9"/>
  <c r="AD149" i="9"/>
  <c r="AE149" i="9"/>
  <c r="AF149" i="9"/>
  <c r="AM149" i="9"/>
  <c r="AN149" i="9"/>
  <c r="AO149" i="9"/>
  <c r="R150" i="9"/>
  <c r="S150" i="9"/>
  <c r="T150" i="9"/>
  <c r="AA150" i="9"/>
  <c r="AB150" i="9"/>
  <c r="AC150" i="9"/>
  <c r="AD150" i="9"/>
  <c r="AE150" i="9"/>
  <c r="AF150" i="9"/>
  <c r="AM150" i="9"/>
  <c r="AN150" i="9"/>
  <c r="AO150" i="9"/>
  <c r="R151" i="9"/>
  <c r="S151" i="9"/>
  <c r="T151" i="9"/>
  <c r="AA151" i="9"/>
  <c r="AB151" i="9"/>
  <c r="AC151" i="9"/>
  <c r="AD151" i="9"/>
  <c r="AE151" i="9"/>
  <c r="AF151" i="9"/>
  <c r="AM151" i="9"/>
  <c r="AN151" i="9"/>
  <c r="AO151" i="9"/>
  <c r="AM19" i="9"/>
  <c r="AF19" i="9"/>
  <c r="AE19" i="9"/>
  <c r="AD19" i="9"/>
  <c r="AC19" i="9"/>
  <c r="AB19" i="9"/>
  <c r="AA19" i="9"/>
  <c r="T19" i="9"/>
  <c r="S19" i="9"/>
  <c r="R19" i="9"/>
  <c r="B3" i="11"/>
  <c r="B2" i="11"/>
  <c r="B4" i="9"/>
  <c r="A1" i="9"/>
  <c r="A106" i="11"/>
  <c r="C106" i="11"/>
  <c r="D106" i="11"/>
  <c r="E106" i="11"/>
  <c r="A107" i="11"/>
  <c r="C107" i="11"/>
  <c r="D107" i="11"/>
  <c r="E107" i="11"/>
  <c r="A108" i="11"/>
  <c r="C108" i="11"/>
  <c r="D108" i="11"/>
  <c r="E108" i="11"/>
  <c r="A109" i="11"/>
  <c r="C109" i="11"/>
  <c r="D109" i="11"/>
  <c r="E109" i="11"/>
  <c r="A110" i="11"/>
  <c r="C110" i="11"/>
  <c r="D110" i="11"/>
  <c r="E110" i="11"/>
  <c r="A111" i="11"/>
  <c r="C111" i="11"/>
  <c r="D111" i="11"/>
  <c r="E111" i="11"/>
  <c r="A112" i="11"/>
  <c r="C112" i="11"/>
  <c r="D112" i="11"/>
  <c r="E112" i="11"/>
  <c r="A113" i="11"/>
  <c r="C113" i="11"/>
  <c r="D113" i="11"/>
  <c r="E113" i="11"/>
  <c r="A114" i="11"/>
  <c r="C114" i="11"/>
  <c r="D114" i="11"/>
  <c r="E114" i="11"/>
  <c r="A115" i="11"/>
  <c r="C115" i="11"/>
  <c r="D115" i="11"/>
  <c r="E115" i="11"/>
  <c r="A116" i="11"/>
  <c r="C116" i="11"/>
  <c r="D116" i="11"/>
  <c r="E116" i="11"/>
  <c r="A117" i="11"/>
  <c r="C117" i="11"/>
  <c r="D117" i="11"/>
  <c r="E117" i="11"/>
  <c r="A118" i="11"/>
  <c r="C118" i="11"/>
  <c r="D118" i="11"/>
  <c r="E118" i="11"/>
  <c r="A119" i="11"/>
  <c r="C119" i="11"/>
  <c r="D119" i="11"/>
  <c r="E119" i="11"/>
  <c r="A120" i="11"/>
  <c r="C120" i="11"/>
  <c r="D120" i="11"/>
  <c r="E120" i="11"/>
  <c r="A121" i="11"/>
  <c r="C121" i="11"/>
  <c r="D121" i="11"/>
  <c r="E121" i="11"/>
  <c r="A122" i="11"/>
  <c r="C122" i="11"/>
  <c r="D122" i="11"/>
  <c r="E122" i="11"/>
  <c r="A123" i="11"/>
  <c r="C123" i="11"/>
  <c r="D123" i="11"/>
  <c r="E123" i="11"/>
  <c r="A124" i="11"/>
  <c r="C124" i="11"/>
  <c r="D124" i="11"/>
  <c r="E124" i="11"/>
  <c r="A125" i="11"/>
  <c r="C125" i="11"/>
  <c r="D125" i="11"/>
  <c r="E125" i="11"/>
  <c r="A126" i="11"/>
  <c r="C126" i="11"/>
  <c r="D126" i="11"/>
  <c r="E126" i="11"/>
  <c r="A127" i="11"/>
  <c r="C127" i="11"/>
  <c r="D127" i="11"/>
  <c r="E127" i="11"/>
  <c r="A128" i="11"/>
  <c r="C128" i="11"/>
  <c r="D128" i="11"/>
  <c r="E128" i="11"/>
  <c r="A129" i="11"/>
  <c r="C129" i="11"/>
  <c r="D129" i="11"/>
  <c r="E129" i="11"/>
  <c r="A130" i="11"/>
  <c r="C130" i="11"/>
  <c r="D130" i="11"/>
  <c r="E130" i="11"/>
  <c r="A131" i="11"/>
  <c r="C131" i="11"/>
  <c r="D131" i="11"/>
  <c r="E131" i="11"/>
  <c r="A132" i="11"/>
  <c r="C132" i="11"/>
  <c r="D132" i="11"/>
  <c r="E132" i="11"/>
  <c r="A133" i="11"/>
  <c r="C133" i="11"/>
  <c r="D133" i="11"/>
  <c r="E133" i="11"/>
  <c r="A134" i="11"/>
  <c r="C134" i="11"/>
  <c r="D134" i="11"/>
  <c r="E134" i="11"/>
  <c r="A135" i="11"/>
  <c r="C135" i="11"/>
  <c r="D135" i="11"/>
  <c r="E135" i="11"/>
  <c r="A136" i="11"/>
  <c r="C136" i="11"/>
  <c r="D136" i="11"/>
  <c r="E136" i="11"/>
  <c r="A137" i="11"/>
  <c r="C137" i="11"/>
  <c r="D137" i="11"/>
  <c r="E137" i="11"/>
  <c r="A138" i="11"/>
  <c r="C138" i="11"/>
  <c r="D138" i="11"/>
  <c r="E138" i="11"/>
  <c r="A139" i="11"/>
  <c r="C139" i="11"/>
  <c r="D139" i="11"/>
  <c r="E139" i="11"/>
  <c r="A140" i="11"/>
  <c r="C140" i="11"/>
  <c r="D140" i="11"/>
  <c r="E140" i="11"/>
  <c r="A141" i="11"/>
  <c r="C141" i="11"/>
  <c r="D141" i="11"/>
  <c r="E141" i="11"/>
  <c r="A142" i="11"/>
  <c r="C142" i="11"/>
  <c r="D142" i="11"/>
  <c r="E142" i="11"/>
  <c r="A143" i="11"/>
  <c r="C143" i="11"/>
  <c r="D143" i="11"/>
  <c r="E143" i="11"/>
  <c r="A144" i="11"/>
  <c r="C144" i="11"/>
  <c r="D144" i="11"/>
  <c r="E144" i="11"/>
  <c r="A145" i="11"/>
  <c r="C145" i="11"/>
  <c r="D145" i="11"/>
  <c r="E145" i="11"/>
  <c r="A14" i="11"/>
  <c r="C14" i="11"/>
  <c r="D14" i="11"/>
  <c r="E14" i="11"/>
  <c r="A15" i="11"/>
  <c r="C15" i="11"/>
  <c r="D15" i="11"/>
  <c r="E15" i="11"/>
  <c r="A16" i="11"/>
  <c r="C16" i="11"/>
  <c r="D16" i="11"/>
  <c r="A17" i="11"/>
  <c r="D17" i="11"/>
  <c r="E17" i="11"/>
  <c r="A18" i="11"/>
  <c r="E18" i="11"/>
  <c r="A19" i="11"/>
  <c r="C19" i="11"/>
  <c r="D19" i="11"/>
  <c r="E19" i="11"/>
  <c r="A20" i="11"/>
  <c r="C20" i="11"/>
  <c r="D20" i="11"/>
  <c r="E20" i="11"/>
  <c r="A21" i="11"/>
  <c r="C21" i="11"/>
  <c r="D21" i="11"/>
  <c r="E21" i="11"/>
  <c r="A22" i="11"/>
  <c r="D22" i="11"/>
  <c r="E22" i="11"/>
  <c r="A23" i="11"/>
  <c r="C23" i="11"/>
  <c r="D23" i="11"/>
  <c r="E23" i="11"/>
  <c r="A24" i="11"/>
  <c r="C24" i="11"/>
  <c r="D24" i="11"/>
  <c r="E24" i="11"/>
  <c r="A25" i="11"/>
  <c r="C25" i="11"/>
  <c r="D25" i="11"/>
  <c r="E25" i="11"/>
  <c r="A26" i="11"/>
  <c r="C26" i="11"/>
  <c r="D26" i="11"/>
  <c r="E26" i="11"/>
  <c r="A27" i="11"/>
  <c r="C27" i="11"/>
  <c r="D27" i="11"/>
  <c r="E27" i="11"/>
  <c r="A28" i="11"/>
  <c r="C28" i="11"/>
  <c r="D28" i="11"/>
  <c r="E28" i="11"/>
  <c r="A29" i="11"/>
  <c r="C29" i="11"/>
  <c r="D29" i="11"/>
  <c r="E29" i="11"/>
  <c r="A30" i="11"/>
  <c r="C30" i="11"/>
  <c r="D30" i="11"/>
  <c r="E30" i="11"/>
  <c r="A31" i="11"/>
  <c r="C31" i="11"/>
  <c r="D31" i="11"/>
  <c r="E31" i="11"/>
  <c r="A32" i="11"/>
  <c r="C32" i="11"/>
  <c r="D32" i="11"/>
  <c r="E32" i="11"/>
  <c r="A33" i="11"/>
  <c r="C33" i="11"/>
  <c r="D33" i="11"/>
  <c r="E33" i="11"/>
  <c r="A34" i="11"/>
  <c r="C34" i="11"/>
  <c r="D34" i="11"/>
  <c r="E34" i="11"/>
  <c r="A35" i="11"/>
  <c r="C35" i="11"/>
  <c r="D35" i="11"/>
  <c r="E35" i="11"/>
  <c r="A36" i="11"/>
  <c r="C36" i="11"/>
  <c r="D36" i="11"/>
  <c r="E36" i="11"/>
  <c r="A37" i="11"/>
  <c r="C37" i="11"/>
  <c r="D37" i="11"/>
  <c r="E37" i="11"/>
  <c r="A38" i="11"/>
  <c r="C38" i="11"/>
  <c r="D38" i="11"/>
  <c r="E38" i="11"/>
  <c r="A39" i="11"/>
  <c r="C39" i="11"/>
  <c r="D39" i="11"/>
  <c r="E39" i="11"/>
  <c r="A40" i="11"/>
  <c r="C40" i="11"/>
  <c r="D40" i="11"/>
  <c r="E40" i="11"/>
  <c r="A41" i="11"/>
  <c r="C41" i="11"/>
  <c r="D41" i="11"/>
  <c r="E41" i="11"/>
  <c r="A42" i="11"/>
  <c r="C42" i="11"/>
  <c r="D42" i="11"/>
  <c r="E42" i="11"/>
  <c r="A43" i="11"/>
  <c r="C43" i="11"/>
  <c r="D43" i="11"/>
  <c r="E43" i="11"/>
  <c r="A44" i="11"/>
  <c r="C44" i="11"/>
  <c r="D44" i="11"/>
  <c r="E44" i="11"/>
  <c r="A45" i="11"/>
  <c r="C45" i="11"/>
  <c r="D45" i="11"/>
  <c r="E45" i="11"/>
  <c r="A46" i="11"/>
  <c r="C46" i="11"/>
  <c r="D46" i="11"/>
  <c r="E46" i="11"/>
  <c r="A47" i="11"/>
  <c r="C47" i="11"/>
  <c r="D47" i="11"/>
  <c r="E47" i="11"/>
  <c r="A48" i="11"/>
  <c r="C48" i="11"/>
  <c r="D48" i="11"/>
  <c r="E48" i="11"/>
  <c r="A49" i="11"/>
  <c r="C49" i="11"/>
  <c r="D49" i="11"/>
  <c r="E49" i="11"/>
  <c r="A50" i="11"/>
  <c r="C50" i="11"/>
  <c r="D50" i="11"/>
  <c r="E50" i="11"/>
  <c r="A51" i="11"/>
  <c r="C51" i="11"/>
  <c r="D51" i="11"/>
  <c r="E51" i="11"/>
  <c r="A52" i="11"/>
  <c r="C52" i="11"/>
  <c r="D52" i="11"/>
  <c r="E52" i="11"/>
  <c r="A53" i="11"/>
  <c r="C53" i="11"/>
  <c r="D53" i="11"/>
  <c r="E53" i="11"/>
  <c r="A54" i="11"/>
  <c r="C54" i="11"/>
  <c r="D54" i="11"/>
  <c r="E54" i="11"/>
  <c r="A55" i="11"/>
  <c r="C55" i="11"/>
  <c r="D55" i="11"/>
  <c r="E55" i="11"/>
  <c r="A56" i="11"/>
  <c r="C56" i="11"/>
  <c r="D56" i="11"/>
  <c r="E56" i="11"/>
  <c r="A57" i="11"/>
  <c r="C57" i="11"/>
  <c r="D57" i="11"/>
  <c r="E57" i="11"/>
  <c r="A58" i="11"/>
  <c r="C58" i="11"/>
  <c r="D58" i="11"/>
  <c r="E58" i="11"/>
  <c r="A59" i="11"/>
  <c r="C59" i="11"/>
  <c r="D59" i="11"/>
  <c r="E59" i="11"/>
  <c r="A60" i="11"/>
  <c r="C60" i="11"/>
  <c r="D60" i="11"/>
  <c r="E60" i="11"/>
  <c r="A61" i="11"/>
  <c r="C61" i="11"/>
  <c r="D61" i="11"/>
  <c r="E61" i="11"/>
  <c r="A62" i="11"/>
  <c r="C62" i="11"/>
  <c r="D62" i="11"/>
  <c r="E62" i="11"/>
  <c r="A63" i="11"/>
  <c r="C63" i="11"/>
  <c r="D63" i="11"/>
  <c r="E63" i="11"/>
  <c r="A64" i="11"/>
  <c r="C64" i="11"/>
  <c r="D64" i="11"/>
  <c r="E64" i="11"/>
  <c r="A65" i="11"/>
  <c r="C65" i="11"/>
  <c r="D65" i="11"/>
  <c r="E65" i="11"/>
  <c r="A66" i="11"/>
  <c r="C66" i="11"/>
  <c r="D66" i="11"/>
  <c r="E66" i="11"/>
  <c r="A67" i="11"/>
  <c r="C67" i="11"/>
  <c r="D67" i="11"/>
  <c r="E67" i="11"/>
  <c r="A68" i="11"/>
  <c r="C68" i="11"/>
  <c r="D68" i="11"/>
  <c r="E68" i="11"/>
  <c r="A69" i="11"/>
  <c r="C69" i="11"/>
  <c r="D69" i="11"/>
  <c r="E69" i="11"/>
  <c r="A70" i="11"/>
  <c r="C70" i="11"/>
  <c r="D70" i="11"/>
  <c r="E70" i="11"/>
  <c r="A71" i="11"/>
  <c r="C71" i="11"/>
  <c r="D71" i="11"/>
  <c r="E71" i="11"/>
  <c r="A72" i="11"/>
  <c r="C72" i="11"/>
  <c r="D72" i="11"/>
  <c r="E72" i="11"/>
  <c r="A73" i="11"/>
  <c r="C73" i="11"/>
  <c r="D73" i="11"/>
  <c r="E73" i="11"/>
  <c r="A74" i="11"/>
  <c r="C74" i="11"/>
  <c r="D74" i="11"/>
  <c r="E74" i="11"/>
  <c r="A75" i="11"/>
  <c r="C75" i="11"/>
  <c r="D75" i="11"/>
  <c r="E75" i="11"/>
  <c r="A76" i="11"/>
  <c r="C76" i="11"/>
  <c r="D76" i="11"/>
  <c r="E76" i="11"/>
  <c r="A77" i="11"/>
  <c r="C77" i="11"/>
  <c r="D77" i="11"/>
  <c r="E77" i="11"/>
  <c r="A78" i="11"/>
  <c r="C78" i="11"/>
  <c r="D78" i="11"/>
  <c r="E78" i="11"/>
  <c r="A79" i="11"/>
  <c r="C79" i="11"/>
  <c r="D79" i="11"/>
  <c r="E79" i="11"/>
  <c r="A80" i="11"/>
  <c r="C80" i="11"/>
  <c r="D80" i="11"/>
  <c r="E80" i="11"/>
  <c r="A81" i="11"/>
  <c r="C81" i="11"/>
  <c r="D81" i="11"/>
  <c r="E81" i="11"/>
  <c r="A82" i="11"/>
  <c r="C82" i="11"/>
  <c r="D82" i="11"/>
  <c r="E82" i="11"/>
  <c r="A83" i="11"/>
  <c r="C83" i="11"/>
  <c r="D83" i="11"/>
  <c r="E83" i="11"/>
  <c r="A84" i="11"/>
  <c r="C84" i="11"/>
  <c r="D84" i="11"/>
  <c r="E84" i="11"/>
  <c r="A85" i="11"/>
  <c r="C85" i="11"/>
  <c r="D85" i="11"/>
  <c r="E85" i="11"/>
  <c r="A86" i="11"/>
  <c r="C86" i="11"/>
  <c r="D86" i="11"/>
  <c r="E86" i="11"/>
  <c r="A87" i="11"/>
  <c r="C87" i="11"/>
  <c r="D87" i="11"/>
  <c r="E87" i="11"/>
  <c r="A88" i="11"/>
  <c r="C88" i="11"/>
  <c r="D88" i="11"/>
  <c r="E88" i="11"/>
  <c r="A89" i="11"/>
  <c r="C89" i="11"/>
  <c r="D89" i="11"/>
  <c r="E89" i="11"/>
  <c r="A90" i="11"/>
  <c r="C90" i="11"/>
  <c r="D90" i="11"/>
  <c r="E90" i="11"/>
  <c r="A91" i="11"/>
  <c r="C91" i="11"/>
  <c r="D91" i="11"/>
  <c r="E91" i="11"/>
  <c r="A92" i="11"/>
  <c r="C92" i="11"/>
  <c r="D92" i="11"/>
  <c r="E92" i="11"/>
  <c r="A93" i="11"/>
  <c r="C93" i="11"/>
  <c r="D93" i="11"/>
  <c r="E93" i="11"/>
  <c r="A94" i="11"/>
  <c r="C94" i="11"/>
  <c r="D94" i="11"/>
  <c r="E94" i="11"/>
  <c r="A95" i="11"/>
  <c r="C95" i="11"/>
  <c r="D95" i="11"/>
  <c r="E95" i="11"/>
  <c r="A96" i="11"/>
  <c r="C96" i="11"/>
  <c r="D96" i="11"/>
  <c r="E96" i="11"/>
  <c r="A97" i="11"/>
  <c r="C97" i="11"/>
  <c r="D97" i="11"/>
  <c r="E97" i="11"/>
  <c r="A98" i="11"/>
  <c r="C98" i="11"/>
  <c r="D98" i="11"/>
  <c r="E98" i="11"/>
  <c r="A99" i="11"/>
  <c r="C99" i="11"/>
  <c r="D99" i="11"/>
  <c r="E99" i="11"/>
  <c r="A100" i="11"/>
  <c r="C100" i="11"/>
  <c r="D100" i="11"/>
  <c r="E100" i="11"/>
  <c r="A101" i="11"/>
  <c r="C101" i="11"/>
  <c r="D101" i="11"/>
  <c r="E101" i="11"/>
  <c r="A102" i="11"/>
  <c r="C102" i="11"/>
  <c r="D102" i="11"/>
  <c r="E102" i="11"/>
  <c r="A103" i="11"/>
  <c r="C103" i="11"/>
  <c r="D103" i="11"/>
  <c r="E103" i="11"/>
  <c r="A104" i="11"/>
  <c r="C104" i="11"/>
  <c r="D104" i="11"/>
  <c r="E104" i="11"/>
  <c r="A105" i="11"/>
  <c r="C105" i="11"/>
  <c r="D105" i="11"/>
  <c r="E105" i="11"/>
  <c r="C13" i="11"/>
  <c r="D13" i="11"/>
  <c r="E13" i="11"/>
  <c r="A13" i="11"/>
  <c r="A29" i="2" l="1"/>
  <c r="A30" i="2"/>
  <c r="D30" i="2"/>
  <c r="D31" i="2" s="1"/>
  <c r="D32" i="2" s="1"/>
  <c r="C30" i="2"/>
  <c r="C31" i="2" s="1"/>
  <c r="B30" i="2"/>
  <c r="B32" i="2" s="1"/>
  <c r="B31" i="2" l="1"/>
  <c r="C32" i="2"/>
  <c r="D45" i="2"/>
  <c r="D44" i="2"/>
  <c r="D43" i="2"/>
  <c r="D42" i="2"/>
  <c r="C45" i="2"/>
  <c r="C44" i="2"/>
  <c r="C43" i="2"/>
  <c r="C42" i="2"/>
  <c r="B43" i="2"/>
  <c r="B42" i="2"/>
  <c r="C14" i="2" l="1"/>
  <c r="C17" i="2" s="1"/>
  <c r="C18" i="2" s="1"/>
  <c r="C19" i="2" s="1"/>
  <c r="C22" i="2" s="1"/>
  <c r="D14" i="2"/>
  <c r="D17" i="2" s="1"/>
  <c r="B14" i="2"/>
  <c r="A32" i="2"/>
  <c r="A31" i="2"/>
  <c r="D18" i="2" l="1"/>
  <c r="D19" i="2" s="1"/>
  <c r="D22" i="2" s="1"/>
  <c r="B17" i="2"/>
  <c r="B18" i="2" s="1"/>
  <c r="B19" i="2" s="1"/>
  <c r="B22" i="2" s="1"/>
  <c r="A73" i="2"/>
  <c r="A71" i="2"/>
  <c r="A64" i="2"/>
  <c r="A57" i="2"/>
  <c r="A50" i="2"/>
  <c r="A42" i="2"/>
  <c r="A72" i="2"/>
  <c r="A67" i="2"/>
  <c r="A60" i="2"/>
  <c r="A53" i="2"/>
  <c r="A45" i="2"/>
  <c r="A66" i="2"/>
  <c r="A59" i="2"/>
  <c r="A52" i="2"/>
  <c r="A44" i="2"/>
  <c r="A74" i="2"/>
  <c r="A65" i="2"/>
  <c r="A58" i="2"/>
  <c r="A51" i="2"/>
  <c r="A43" i="2"/>
  <c r="D51" i="2" l="1"/>
  <c r="D58" i="2" s="1"/>
  <c r="D65" i="2" s="1"/>
  <c r="D72" i="2" s="1"/>
  <c r="D52" i="2"/>
  <c r="D59" i="2" s="1"/>
  <c r="D66" i="2" s="1"/>
  <c r="D73" i="2" s="1"/>
  <c r="D53" i="2"/>
  <c r="D60" i="2" s="1"/>
  <c r="D67" i="2" s="1"/>
  <c r="D74" i="2" s="1"/>
  <c r="D50" i="2"/>
  <c r="D57" i="2" s="1"/>
  <c r="D64" i="2" s="1"/>
  <c r="D71" i="2" s="1"/>
  <c r="C51" i="2"/>
  <c r="C58" i="2" s="1"/>
  <c r="C65" i="2" s="1"/>
  <c r="C72" i="2" s="1"/>
  <c r="C53" i="2"/>
  <c r="C60" i="2" s="1"/>
  <c r="C67" i="2" s="1"/>
  <c r="C74" i="2" s="1"/>
  <c r="C50" i="2"/>
  <c r="C57" i="2" s="1"/>
  <c r="C64" i="2" s="1"/>
  <c r="C71" i="2" s="1"/>
  <c r="C52" i="2"/>
  <c r="C59" i="2" s="1"/>
  <c r="C66" i="2" s="1"/>
  <c r="C73" i="2" s="1"/>
  <c r="B51" i="2" l="1"/>
  <c r="B58" i="2" s="1"/>
  <c r="B65" i="2" s="1"/>
  <c r="B72" i="2" s="1"/>
  <c r="B52" i="2"/>
  <c r="B59" i="2" s="1"/>
  <c r="B66" i="2" s="1"/>
  <c r="B73" i="2" s="1"/>
  <c r="B53" i="2"/>
  <c r="B60" i="2" s="1"/>
  <c r="B67" i="2" s="1"/>
  <c r="B74" i="2" s="1"/>
  <c r="B50" i="2"/>
  <c r="B57" i="2" s="1"/>
  <c r="B64" i="2" s="1"/>
  <c r="B71" i="2" s="1"/>
  <c r="A1" i="2"/>
</calcChain>
</file>

<file path=xl/sharedStrings.xml><?xml version="1.0" encoding="utf-8"?>
<sst xmlns="http://schemas.openxmlformats.org/spreadsheetml/2006/main" count="353" uniqueCount="301">
  <si>
    <t>(Use BIWEEKLY Net-To-Carrier Rates)</t>
  </si>
  <si>
    <t>CARRIER NAME</t>
  </si>
  <si>
    <t>STATE</t>
  </si>
  <si>
    <t>CODE</t>
  </si>
  <si>
    <t>SELF</t>
  </si>
  <si>
    <t>FAMILY</t>
  </si>
  <si>
    <t>(b)</t>
  </si>
  <si>
    <t>4c. Subtotal [(3) + (4a) + (4b)]</t>
  </si>
  <si>
    <t>4d. Estimated Premium Underpayment Percentage</t>
  </si>
  <si>
    <t>4e. Premium Underpayment Loading [(4c) x (4d)]</t>
  </si>
  <si>
    <t>Beginning Capitation Rates</t>
  </si>
  <si>
    <t>Age/Sex Factor</t>
  </si>
  <si>
    <t>Percentage of Self Contracts</t>
  </si>
  <si>
    <t>Percentage of Self + 1 Contracts</t>
  </si>
  <si>
    <t>Percentage of Family Contracts</t>
  </si>
  <si>
    <t>Average Family Size</t>
  </si>
  <si>
    <t>1st Level Step-Up Factor (Self/Capitation)</t>
  </si>
  <si>
    <t>Self+1/Self Ratio</t>
  </si>
  <si>
    <t>Family/Self Ratio</t>
  </si>
  <si>
    <t xml:space="preserve">Self Rates </t>
  </si>
  <si>
    <t>Self+1 Rates</t>
  </si>
  <si>
    <t>Family Rates</t>
  </si>
  <si>
    <t>Experience Period</t>
  </si>
  <si>
    <t>Total Paid Claims (before any COB)</t>
  </si>
  <si>
    <t>Total COB (including CMS)</t>
  </si>
  <si>
    <t>Annual Trend</t>
  </si>
  <si>
    <t>Total Trend from Experience Period</t>
  </si>
  <si>
    <t>Expected Claims</t>
  </si>
  <si>
    <t>Administration (&amp; Profit)</t>
  </si>
  <si>
    <t>Total Expected Claims + Admin + Profit</t>
  </si>
  <si>
    <t>Members</t>
  </si>
  <si>
    <t>Per Member Rates</t>
  </si>
  <si>
    <t>Benefit</t>
  </si>
  <si>
    <t>Cost/Member</t>
  </si>
  <si>
    <t>Self Rates</t>
  </si>
  <si>
    <t>Ex. $10/$20/$45 Rx Benefit</t>
  </si>
  <si>
    <t>$45.93 PMPM</t>
  </si>
  <si>
    <t>$48.34 (Rates are Self Rates times Family Ratio of 1.9)</t>
  </si>
  <si>
    <t>$58.51 (Rates are Self Rates times Family Ratio of 2.3)</t>
  </si>
  <si>
    <t>Ex. $20 Urgent Care</t>
  </si>
  <si>
    <t>$4.39 PMPM</t>
  </si>
  <si>
    <t>(c)</t>
  </si>
  <si>
    <t>(d)</t>
  </si>
  <si>
    <t>(e)</t>
  </si>
  <si>
    <t>(f)</t>
  </si>
  <si>
    <t>(g)</t>
  </si>
  <si>
    <t>(h)</t>
  </si>
  <si>
    <t xml:space="preserve">Medicare Coverage </t>
  </si>
  <si>
    <t xml:space="preserve">Part A Only </t>
  </si>
  <si>
    <t>Part B Only</t>
  </si>
  <si>
    <t>Parts A &amp; B</t>
  </si>
  <si>
    <t>No Coverage</t>
  </si>
  <si>
    <t>Cost Per Member (E / F)</t>
  </si>
  <si>
    <t>Self Loading</t>
  </si>
  <si>
    <t>Self+1 Loading</t>
  </si>
  <si>
    <t>Family Loading</t>
  </si>
  <si>
    <t>NAME</t>
  </si>
  <si>
    <t>1.</t>
  </si>
  <si>
    <t>2.</t>
  </si>
  <si>
    <t>3.</t>
  </si>
  <si>
    <t>4.</t>
  </si>
  <si>
    <t>5.</t>
  </si>
  <si>
    <t>6.</t>
  </si>
  <si>
    <t>7.</t>
  </si>
  <si>
    <t>8.</t>
  </si>
  <si>
    <t>9.</t>
  </si>
  <si>
    <t>10.</t>
  </si>
  <si>
    <t>ENROLLMENT</t>
  </si>
  <si>
    <t>This page is for carriers that are state-mandated to TCR.</t>
  </si>
  <si>
    <t>Resulting Capitation Rate</t>
  </si>
  <si>
    <t>Enter the Special Benefit Loadings (if appropriate) under Line 2 of Attachment II.  If you are submitting an Excel file, please keep the formulas in the spreadsheet.</t>
  </si>
  <si>
    <t>Enter any Medicare Loading (if appropriate) on line 4b of Attachment II.</t>
  </si>
  <si>
    <t>or:</t>
  </si>
  <si>
    <t>YEAR</t>
  </si>
  <si>
    <t>SELF + 1</t>
  </si>
  <si>
    <r>
      <t xml:space="preserve">OPTION </t>
    </r>
    <r>
      <rPr>
        <b/>
        <sz val="9"/>
        <color theme="1"/>
        <rFont val="Calibri"/>
        <family val="2"/>
        <scheme val="minor"/>
      </rPr>
      <t>(High/Standard/HDHP/CDHP/Basic/Value)</t>
    </r>
  </si>
  <si>
    <t>Attachment IIA - Backup Line 1 Form - TCR &amp; CRC</t>
  </si>
  <si>
    <t>Attachment IIA - Backup Line 1 Form - ACR</t>
  </si>
  <si>
    <t>Attachment IIA - Special Benefits Loading Form</t>
  </si>
  <si>
    <t>Attachment IIA - Medicare Loading Form</t>
  </si>
  <si>
    <t>Attachment IIA - Potential SSSGs Form</t>
  </si>
  <si>
    <t>Self</t>
  </si>
  <si>
    <t>Self+1</t>
  </si>
  <si>
    <t>Family</t>
  </si>
  <si>
    <t>% increase in Enrollee Contribution</t>
  </si>
  <si>
    <t>*OPM does not know what the government contribution will be until all rates are finalized.</t>
  </si>
  <si>
    <t xml:space="preserve">(a)  </t>
  </si>
  <si>
    <t>Contract Number</t>
  </si>
  <si>
    <t>Self Enrollment Code</t>
  </si>
  <si>
    <t xml:space="preserve"> </t>
  </si>
  <si>
    <t>State or Region</t>
  </si>
  <si>
    <t>State/Region</t>
  </si>
  <si>
    <t>AS OF (MM/DD/YYYY)</t>
  </si>
  <si>
    <t>2b. Special Benefits Loading [Enter Details]</t>
  </si>
  <si>
    <t>4a. Standard Loadings / Extension of Coverage [.004x(3)]</t>
  </si>
  <si>
    <t>4b. Standard Loadings / Medicare Loading</t>
  </si>
  <si>
    <t>Description</t>
  </si>
  <si>
    <t>5b. (i) SSSG Discount (for TCR plans only)</t>
  </si>
  <si>
    <t>5b. (ii) Other Discount</t>
  </si>
  <si>
    <t>Percentage</t>
  </si>
  <si>
    <t>(A)
Count</t>
  </si>
  <si>
    <t>(B)
Cost of Benefits</t>
  </si>
  <si>
    <t>(C) 
FEHB Premium</t>
  </si>
  <si>
    <t>(D)
Money from CMS</t>
  </si>
  <si>
    <t>Plan Cost
A*(B-C-D)</t>
  </si>
  <si>
    <t>Total Count</t>
  </si>
  <si>
    <t>Total Plan Costs (E)</t>
  </si>
  <si>
    <t>Please include all FEHB Options you are proposing in this chart and include this chart with each option's proposal.</t>
  </si>
  <si>
    <t>Attachment I Questionnaire</t>
  </si>
  <si>
    <r>
      <t xml:space="preserve">OPTION 
</t>
    </r>
    <r>
      <rPr>
        <b/>
        <sz val="9"/>
        <color theme="1"/>
        <rFont val="Calibri"/>
        <family val="2"/>
        <scheme val="minor"/>
      </rPr>
      <t>(High/Standard/HDHP/
CDHP/Basic/Value)</t>
    </r>
  </si>
  <si>
    <t>Attachment IA Questionnaire</t>
  </si>
  <si>
    <t xml:space="preserve">* A Non-Medicare enrollee is defined as one who has no Medicare coverage of any kind. A Medicare enrollee is defined as one who has Part A only, Part B only, or both Part A and B of Medicare coverage.
</t>
  </si>
  <si>
    <t>Attachment IA Questionnaire Notes</t>
  </si>
  <si>
    <t>1.  Are you state mandated to rate large groups TCR? (Yes or No)</t>
  </si>
  <si>
    <t>Attachment IIB Questionnaire Notes</t>
  </si>
  <si>
    <t>* A Non-Medicare enrollee is defined as one who has no Medicare coverage of any kind. A Medicare enrollee is defined as one who has Part A only, Part B only, or both Part A and B of Medicare coverage.</t>
  </si>
  <si>
    <t xml:space="preserve">
</t>
  </si>
  <si>
    <t>Attachment IIB Questionnaire</t>
  </si>
  <si>
    <r>
      <rPr>
        <b/>
        <sz val="12"/>
        <color theme="1"/>
        <rFont val="Calibri"/>
        <family val="2"/>
        <scheme val="minor"/>
      </rPr>
      <t xml:space="preserve">Note: </t>
    </r>
    <r>
      <rPr>
        <sz val="12"/>
        <color theme="1"/>
        <rFont val="Calibri"/>
        <family val="2"/>
        <scheme val="minor"/>
      </rPr>
      <t>Include any necessary backup calculations here to support these loadings.</t>
    </r>
  </si>
  <si>
    <t xml:space="preserve">You must also keep a list on file of all potential SSSGs ranked by the group’s most recent TCR enrollment (but no later than March 31 of the current year). </t>
  </si>
  <si>
    <t>SSSGs will be chosen from the list on file in the event that the potential SSSGs listed below no longer qualify to be SSSGs at the time of reconciliation.</t>
  </si>
  <si>
    <t xml:space="preserve">If you choose to submit potential SSSGs in the proposal, fill out the form below. </t>
  </si>
  <si>
    <t>Attachment I Notes</t>
  </si>
  <si>
    <t>Input Estimate of Percent Increase or Decrease of Government Contribution</t>
  </si>
  <si>
    <t xml:space="preserve">Percent Change </t>
  </si>
  <si>
    <t>These columns show the Government Contribution for non-postal employees and annuitants.</t>
  </si>
  <si>
    <t>OPM does not know what the government contribution will be until all rates are finalized.</t>
  </si>
  <si>
    <t>Please answer the questions in Attachment IIB of the Word Document that accompanies this Excel file.</t>
  </si>
  <si>
    <t>ESTIMATED % increase in Enrollee Contribution
Self</t>
  </si>
  <si>
    <t>These tables are provided to give plans an idea of what their enrollee contribution will be under different assumptions of the government contribution.</t>
  </si>
  <si>
    <t xml:space="preserve">Please begin entering your biweekly rates in row 19. </t>
  </si>
  <si>
    <t>Please fill out the table that begins in cell A55 below.  Carriers should include all of their options on the table.</t>
  </si>
  <si>
    <t>Please include all Options you are proposing as Small in this chart and upload this file to each plan code in the RST.</t>
  </si>
  <si>
    <t>FEHB or PSHB</t>
  </si>
  <si>
    <t>OPTION 
(High/Standard/HDHP/
CDHP/Basic/Value)</t>
  </si>
  <si>
    <t>If you are unable to provide all information requested, or if the sum of questions QG25 and QG26 do not equal the total amount the plan spent on drugs net of rebates and discounts, please explain in cell A40:</t>
  </si>
  <si>
    <t>Data requested in Questions QG24-QG27 were previously asked in the Automated Data Collection (ADC)</t>
  </si>
  <si>
    <t xml:space="preserve">QG24a-d. Report your total FEHB member population (both subscribers and dependents) count.  FEHB members receiving benefits through your standard FEHB Program benefit. That is, not those enrolled in the Medicare Advantage group product that coordinates with your plan: </t>
  </si>
  <si>
    <t>QG24e-f. Report your total FEHB member population (both subscribers and dependents) count for FEHB members enrolled in the Medicare Advantage group product that coordinates with your plan. Enter "N/A" if not applicable.</t>
  </si>
  <si>
    <t>QG22. Please be specific, for example we would want to see 'Increased utilization of specialty drugs and high-tech imaging' versus 'Increased utilization' or if medical trend is a contributing factor what types of services are primarily responsible for the increase.</t>
  </si>
  <si>
    <t xml:space="preserve">QG22b.  Please provide the numerical impact of each contributor in QG22a. </t>
  </si>
  <si>
    <t>Columns O-AQ are provided to give you an idea of what your plan's enrollee contribution will be under different assumptions of the government contribution.</t>
  </si>
  <si>
    <t>3. Rates Plus Special Benefit Loadings</t>
  </si>
  <si>
    <t>Total FEHB/PSHB Members (F)</t>
  </si>
  <si>
    <t>Alternative Backup Medicare Loading Form, please add additional columns as necessary</t>
  </si>
  <si>
    <t>Q2. What are the 2026 proposed Federal group rates?
Self</t>
  </si>
  <si>
    <t>Q2. What are the 2026 proposed Federal group rates? 
Self+1</t>
  </si>
  <si>
    <t>Q2. What are the 2026 proposed Federal group rates? 
Family</t>
  </si>
  <si>
    <t>Q4. What are the proposed 2026 Federal group rates after adjustments?
Self</t>
  </si>
  <si>
    <t>Q4. What are the proposed 2026 Federal group rates after adjustments?
Self+1</t>
  </si>
  <si>
    <t>Q4. What are the proposed 2026 Federal group rates after adjustments?
Family</t>
  </si>
  <si>
    <t>2026 Gross Premium
Self</t>
  </si>
  <si>
    <t>2026 Gross Premium
Self+1</t>
  </si>
  <si>
    <t>2026 Gross Premium
Family</t>
  </si>
  <si>
    <t>ESTIMATED 2026 Maximum Government Contribution
Self</t>
  </si>
  <si>
    <t>ESTIMATED 2026 Maximum Government Contribution
Self+1</t>
  </si>
  <si>
    <t>ESTIMATED 2026 Maximum Government Contribution
Family</t>
  </si>
  <si>
    <t>ESTIMATED 2026 Government Contribution
Self</t>
  </si>
  <si>
    <t>ESTIMATED 2026 Government Contribution
Self+1</t>
  </si>
  <si>
    <t>ESTIMATED 2026 Government Contribution
Family</t>
  </si>
  <si>
    <t>ESTIMATED 2026 Enrollee Contribution
Self</t>
  </si>
  <si>
    <t>ESTIMATED 2026 Enrollee Contribution
Self+1</t>
  </si>
  <si>
    <t>ESTIMATED 2026 Enrollee Contribution
Family</t>
  </si>
  <si>
    <t>Please enter your estimate if the increase in the 2025 Maximum Government Contribution in cell B14.</t>
  </si>
  <si>
    <t>Q3. Enter the adjustment to the 2026 proposed Federal group rates as a result of the reconciliation of the 2025 Federal group rates.
Self</t>
  </si>
  <si>
    <t xml:space="preserve"> Q3. Enter the adjustment to the 2026 proposed Federal group rates as a result of the reconciliation of the 2025 Federal group rates. 
Self+1</t>
  </si>
  <si>
    <t>Q3. Enter the adjustment to the 2026 proposed Federal group rates as a result of the reconciliation of the 2025 Federal group rates. 
Family</t>
  </si>
  <si>
    <t>2025 Net-to-Carrier Rates
Self</t>
  </si>
  <si>
    <t>2025 Net-to-Carrier Rates
Self+1</t>
  </si>
  <si>
    <t>2025 Net-to-Carrier Rates
Family</t>
  </si>
  <si>
    <t>2025 Gross Premium (Net-to-Carrier Rates * 1.04)
Self</t>
  </si>
  <si>
    <t>2025 Gross Premium (Net-to-Carrier Rates * 1.04)
Self+1</t>
  </si>
  <si>
    <t>2025 Gross Premium (Net-to-Carrier Rates * 1.04)
Family</t>
  </si>
  <si>
    <t>2025 Government Contribution
Self</t>
  </si>
  <si>
    <t>2025 Government Contribution
Self+1</t>
  </si>
  <si>
    <t>2025 Government Contribution
Family</t>
  </si>
  <si>
    <t>2025 Enrollee Contribution
Self</t>
  </si>
  <si>
    <t>2025 Enrollee Contribution
Self+1</t>
  </si>
  <si>
    <t>2025 Enrollee Contribution
Family</t>
  </si>
  <si>
    <t>2025 Maximum Government Contribution Based on Entry in Column B
Self</t>
  </si>
  <si>
    <t>2025 Maximum Government Contribution Based on Entry in Column B
Self+1</t>
  </si>
  <si>
    <t>2025 Maximum Government Contribution Based on Entry in Column B
Family</t>
  </si>
  <si>
    <t>4b. 2026 In-network Non-Medicare Actuarial Value using the set of 2026 benefits proposed</t>
  </si>
  <si>
    <t>Question 4 - Enter your plan's Actuarial Value (AV) for In-Network Benefits for a Non-Medicare Enrollee* based on the Center for Medicare and Medicaid Serves (CMS) 2025 Actuarial Value Calculator**. Please provide a separate actuarial value for each plan option.</t>
  </si>
  <si>
    <t xml:space="preserve">** CMS 2025 Actuarial Value Calculator can be found here: http://www.cms.gov/cciio/resources/regulations-and-guidance/index.html </t>
  </si>
  <si>
    <t>2b. If yes, what is Line 10, Payment Due Carrier/(FEHB), on Attachment III your 2025 Reconciliation?</t>
  </si>
  <si>
    <t>2c. Is the 2025 Line 10 amount Positive or Negative?</t>
  </si>
  <si>
    <t>4a. 2025 In-network Non-Medicare Actuarial Value (Please leave this question blank if you did not participate in the FEHB in 2025.)</t>
  </si>
  <si>
    <t>If you were unable to use CMS' 2025 Actuarial Value Calculator, briefly describe why you were unable to use the calculator and how you developed the AV value provided:</t>
  </si>
  <si>
    <t>2a.  Is your income for 2024 greater than $2,000,000? (Yes or No)</t>
  </si>
  <si>
    <t>3b. If yes, what is Line 10, Payment Due Carrier/(FEHB), on Attachment III your 2024 Reconciliation?</t>
  </si>
  <si>
    <t>3c. Is the 2024 Line 10 amount Positive or Negative?</t>
  </si>
  <si>
    <t>3a.  Is your income for 2023 greater than $2,000,000 (Yes or No)?</t>
  </si>
  <si>
    <t>QG23b.  2026 In-network Non-Medicare Actuarial Value using the set of 2026 benefits proposed</t>
  </si>
  <si>
    <t>QG23c.  Please provide the 2026  Actuarial Value of your FEHB drug benefit used to determine Creditable Coverage.</t>
  </si>
  <si>
    <t>QG23d.  Please provide the 2026  Actuarial Value of the Standard Part D benefit used to determine Creditable Coverage.</t>
  </si>
  <si>
    <t>QG23. Enter your plan's Actuarial Value (AV) for In-Network Benefits for a Non-Medicare Enrollee* based on the Center for Medicare and Medicaid Serves (CMS) 2025 Actuarial Value Calculator**.  Please provide a separate actuarial value for each plan option.</t>
  </si>
  <si>
    <t xml:space="preserve">** CMS 2025 Actuarial Value Calculator can be found here: http://www.cms.gov/cciio/resources/regulations-and-guidance/index.html   </t>
  </si>
  <si>
    <t>QG23a.  2025 In-network Non-Medicare Actuarial Value (Please leave this question blank if you did not participate in the FEHB in 2025.)</t>
  </si>
  <si>
    <t>QG28a. March 2025  Contracts Self Only</t>
  </si>
  <si>
    <t xml:space="preserve">QG28b.  March 2025 Contracts Self Plus One </t>
  </si>
  <si>
    <t xml:space="preserve">QG28c.  March 2025 Contracts
Self and Family  </t>
  </si>
  <si>
    <t>QG24c. As of 6/30/2024 (under age 65)</t>
  </si>
  <si>
    <t>QG24d. As of 6/30/2024 (age 65 and older)</t>
  </si>
  <si>
    <t>QG24f. As of 6/30/2024</t>
  </si>
  <si>
    <t>QG25c. 2024 paid through 3/31/2025 (under age 65)</t>
  </si>
  <si>
    <t>QG25d. 2024 paid through 3/31/2025 (age 65 and older)</t>
  </si>
  <si>
    <t>QG25f. 2024 paid through 3/31/2025</t>
  </si>
  <si>
    <t>QG26c. 2024 paid through 3/31/2025 (under age 65)</t>
  </si>
  <si>
    <t>QG26d. 2024 paid through 3/31/2025 (age 65 and older)</t>
  </si>
  <si>
    <t>QG26f. 2024 paid through 3/31/2025</t>
  </si>
  <si>
    <t>QG27c. 2024 paid through 3/31/2025 (under age 65)</t>
  </si>
  <si>
    <t>QG27d. 2024 paid through 3/31/2025 (age 65 and older)</t>
  </si>
  <si>
    <t>QG27f. 2024 paid through 3/31/2025</t>
  </si>
  <si>
    <t>QG24c. Enter total FEHB member population (both subscribers and dependents) count for those under age 65 and not enrolled in the Medicare Advantage group product that coordinates with your plans as of 6/30/2024.</t>
  </si>
  <si>
    <t>QG24d. Enter total FEHB member population (both subscribers and dependents) count for those age 65 and older and not enrolled in the Medicare Advantage group product that coordinates with your plans as of 6/30/2024.</t>
  </si>
  <si>
    <t>QG24f. Enter total FEHB member population (both subscribers and dependents) count for those enrolled in the Medicare Advantage group product that coordinates with your plans as of 6/30/2024.</t>
  </si>
  <si>
    <t>QG25c. Enter total prescription drug expenditures paid under the standard FEHB pharmacy benefit for 2024 for members &lt;age 65. The value should be plan paid amount net of member cost share, discounts, and earned rebates for all categories of covered drugs.</t>
  </si>
  <si>
    <t>QG25d. Enter total prescription drug expenditures paid under the standard FEHB pharmacy benefit for 2024 for members age 65+. The value should be plan paid amount net of member cost share, discounts, and earned rebates for all categories of covered drugs.</t>
  </si>
  <si>
    <t>QG25f. Enter total prescription drug expenditures paid under the pharmacy benefit for 2024 for those members enrolled in the Medicare Advantage group product that coordinates with your plan.</t>
  </si>
  <si>
    <t>QG26c. Enter total prescription drug expenditures paid under the medical benefit for 2024 for members &lt;age 65. The value should be plan paid amount net of member cost share, discounts, and earned rebates for all categories of covered drugs.</t>
  </si>
  <si>
    <t>QG26d. Enter total prescription drug expenditures paid under the medical benefit for 2024 for members age 65+. The value should be plan paid amount net of member cost share, discounts, and earned rebates for all categories of covered drugs.</t>
  </si>
  <si>
    <t>QG26f. Enter total prescription drug expenditures paid under the medical benefit for 2024 for those members enrolled in the Medicare Advantage group product that coordinates with your plan.</t>
  </si>
  <si>
    <t>QG24a. As of 6/30/2023 (under age 65)</t>
  </si>
  <si>
    <t>QG24b. As of 6/30/2023 (age 65 and older)</t>
  </si>
  <si>
    <t>QG24e. As of 6/30/2023</t>
  </si>
  <si>
    <t>QG25a-d. Provide your total prescription drug expenditures paid under the pharmacy benefit for 2023 and 2024. The value provided should be the plan paid amount net of member cost share, applied discounts, and earned rebates for all categories of covered drugs.</t>
  </si>
  <si>
    <t>Total prescription drug expenditures paid under the pharmacy benefit for 2023 and 2024 for those members receiving benefits through your standard FEHB Program benefit. That is, not those enrolled in the Medicare Advantage group product that coordinates with your plan.</t>
  </si>
  <si>
    <t>QG25a. 2023 paid through 3/31/2025 (under age 65)</t>
  </si>
  <si>
    <t>QG25b. 2023 paid through 3/31/2025 (age 65 and older)</t>
  </si>
  <si>
    <t>QG25e-f. Total prescription drug expenditures paid under the pharmacy benefit for 2023 and 2024 for those members enrolled in the Medicare Advantage group product that coordinates with your plan. Enter "N/A" if not applicable.</t>
  </si>
  <si>
    <t>QG25e. 2023 paid through 3/31/2025</t>
  </si>
  <si>
    <t>QG26 a-d. Provide your total prescription drug expenditures paid under the medical benefit for 2023 and 2024. Include drugs provided in an inpatient and outpatient setting. If applicable, please include any drugs covered under the Durable Medical Equipment (DME) benefit. The value provided should be the plan paid amount after all adjustments, such as discounts, rebates, and member cost share are applied and include all categories of drugs.</t>
  </si>
  <si>
    <t>Total prescription drug expenditures paid under the medical benefit for 2023 and 2024 for those members receiving benefits through your standard FEHB Program benefit. That is, not those enrolled in the Medicare Advantage group product that coordinates with your plan.</t>
  </si>
  <si>
    <t>QG26a. 2023 paid through 3/31/2025 (under age 65)</t>
  </si>
  <si>
    <t>QG26b. 2023 paid through 3/31/2025 (age 65 and older)</t>
  </si>
  <si>
    <t>QG26e-f. Total prescription drug expenditures paid under the medical benefit for 2023 and 2024 for those members enrolled in the Medicare Advantage group product that coordinates with your plan. Enter "N/A" if not applicable.</t>
  </si>
  <si>
    <t>QG26e. 2023 paid through 3/31/2025</t>
  </si>
  <si>
    <t>QG27. Overall costs: Please provide your TOTAL FEHB healthcare claim costs including drugs for 2023 and 2024. The value provided should be the plan paid amount net of member cost share, applied discounts and earned rebates, and include ALL claims costs including, but not limited to, inpatient, outpatient, all categories of covered drugs, and provider payments in network and out-of-network, if applicable.</t>
  </si>
  <si>
    <t>QG27a-d. Total FEHB healthcare claim costs including drugs for 2023 and 2024 for those members receiving benefits through your standard FEHB Program benefit.  That is, not those enrolled in the Medicare Advantage group product that coordinates with your plan</t>
  </si>
  <si>
    <t>QG27a. 2023 paid through 3/31/2025 (under age 65)</t>
  </si>
  <si>
    <t>QG27b. 2023 paid through 3/31/2025 (age 65 and older)</t>
  </si>
  <si>
    <t>QG27e-f. Total FEHB healthcare claim costs including drugs for 2023 and 2024 for those members enrolled in the Medicare Advantage group product that coordinates with your plan. Enter "N/A" if not applicable.</t>
  </si>
  <si>
    <t>QG27e. 2023 paid through 3/31/2025</t>
  </si>
  <si>
    <t xml:space="preserve">QG24a. Enter total FEHB member population (both subscribers and dependents) count for those under age 65 and not enrolled in the Medicare Advantage group product that coordinates with your plans as of 6/30/2023.
</t>
  </si>
  <si>
    <t>QG24b. Enter total FEHB member population (both subscribers and dependents) count for those age 65 and older and not enrolled in the Medicare Advantage group product that coordinates with your plans as of 6/30/2023.</t>
  </si>
  <si>
    <t>QG24e. Enter total FEHB member population (both subscribers and dependents) count for those enrolled in the Medicare Advantage group product that coordinates with your plans as of 6/30/2023.</t>
  </si>
  <si>
    <t>QG25a. Enter total prescription drug expenditures paid under the standard FEHB pharmacy benefit for 2023 for members &lt;age 65. The value should be plan paid amount net of member cost share, discounts, and earned rebates for all categories of covered drugs.</t>
  </si>
  <si>
    <t>QG25b. Enter total prescription drug expenditures paid under the standard FEHB pharmacy benefit for 2023 for members age 65+. The value should be plan paid amount net of member cost share, discounts, and earned rebates for all categories of covered drugs.</t>
  </si>
  <si>
    <t>QG25e. Enter total prescription drug expenditures paid under the pharmacy benefit for 2023 for those members enrolled in the Medicare Advantage group product that coordinates with your plan.</t>
  </si>
  <si>
    <t>QG26a. Enter total prescription drug expenditures paid under the medical benefit for 2023 for members &lt;age 65. The value should be plan paid amount net of member cost share, discounts, and earned rebates for all categories of covered drugs.</t>
  </si>
  <si>
    <t>QG26b. Enter total prescription drug expenditures paid under the medical benefit for 2023 for members age 65+. The value should be plan paid amount net of member cost share, discounts, and earned rebates for all categories of covered drugs.</t>
  </si>
  <si>
    <t>QG26e. Enter total prescription drug expenditures paid under the medical benefit for 2023 for those members enrolled in the Medicare Advantage group product that coordinates with your plan.</t>
  </si>
  <si>
    <t>Q23e.  Briefly describe the method used to determine Medicare Part D Creditable Coverage.</t>
  </si>
  <si>
    <t>QG22c. Please provide your community trend and explain the breakdown between increased/decreased utilization and increased/decreased cost. For example, we are looking for the following, community trend = 8.0%; costs inc 6.0% and utilization inc 1.9%.</t>
  </si>
  <si>
    <t>QG29a. Please provide the dollars spent on 2023 FEHB claims for pediatric transgender surgeries or hormone treatments for the purpose of gender transition.</t>
  </si>
  <si>
    <t>QG29b. Please provide the dollars spent on 2024 FEHB claims for pediatric transgender surgeries or hormone treatments for the purpose of gender transition.</t>
  </si>
  <si>
    <t>QG27a. Enter total claims, including drugs, for 2023 for members &lt;age 65. The value should be plan paid amount net of member cost share, discounts, and earned rebates for ALL claims cost. Please include HSA contributions and Part B premium reimbursements.</t>
  </si>
  <si>
    <t>QG27b. Enter total claims, including drug, for 2023 for members age 65+. The value should be plan paid amount net of member cost share, discounts, and earned rebates for ALL claims costs. Please include HSA contributions and Part B premium reimbursements.</t>
  </si>
  <si>
    <t>QG27c.  Enter total claims, including drugs, for 2024 for members &lt;age 65. The value should be plan paid amount net of member cost share, discounts, and earned rebates for ALL claims cost. Please include HSA contributions and Part B premium reimbursements</t>
  </si>
  <si>
    <t>QG27d. Enter total claims, including drug, for 2024 for members age 65+. The value should be plan paid amount net of member cost share, discounts, and earned rebates for ALL claims costs. Please include HSA contributions and Part B premium reimbursements.</t>
  </si>
  <si>
    <t>QG27e. Enter total claims, including drug, for 2023 for those members enrolled in the Medicare Advantage group product that coordinates with your plan. Please include Part B premium reimbursements.</t>
  </si>
  <si>
    <t>QG27f. Enter total claims, including drug, for 2024 for those members enrolled in the Medicare Advantage group product that coordinates with your plan. Please include Part B premium reimbursements.</t>
  </si>
  <si>
    <t>QG29c. Please provide the self-only reduction to your 2026 rate for removing the pediatric transgender surgeries or hormone treatments for the purpose of gender transition benefits.</t>
  </si>
  <si>
    <t>QG29d. Please provide the self plus one reduction to your 2026 rate for removing the pediatric transgender surgeries or hormone treatments for the purpose of gender transition benefits.</t>
  </si>
  <si>
    <t>QG29e. Please provide the self and family reduction to your 2026 rate for removing the pediatric transgender surgeries or hormone treatments for the purpose of gender transition benefits.</t>
  </si>
  <si>
    <t>ESTIMATED % increase in Enrollee Contribution
Self+1</t>
  </si>
  <si>
    <t>ESTIMATED % increase in Enrollee Contribution
Family</t>
  </si>
  <si>
    <t>2a. Special Benefits Loading [Enter Details]</t>
  </si>
  <si>
    <t>QG22a.  Please detail the top 3 contributors to your 2026 rate increase. Also provide any significant savings that are offsetting increases to 2026 rates.  If Pharmacy is one of your top 3 contributors, please list the top contributors to Pharmacy Trend</t>
  </si>
  <si>
    <t xml:space="preserve">Enter the results on line 1 of Attachment II.  If this form is not appropriate, create/modify a form and place it here. </t>
  </si>
  <si>
    <t>QG28d. March 2025 
Contracts with 1 Members</t>
  </si>
  <si>
    <t>QG28e. March 2025 
Contracts with 2 Members</t>
  </si>
  <si>
    <t>QG28f. March 2025 
Contracts with 3 or More Members</t>
  </si>
  <si>
    <t xml:space="preserve">QG28. Please fill out the following charts with your March 2025 Enrollment.  The number of contracts in QG28a +QG28b + QG28c  should equal the number of contracts in QG28d + QG28e +QG28f.  </t>
  </si>
  <si>
    <t>QG28m. March 2025 Members in a Self Only Contract and enrolled in your MAPD EGWP</t>
  </si>
  <si>
    <t>QG28n. March 2025 Members in a Self Plus One Contract and enrolled in your MAPD EGWP</t>
  </si>
  <si>
    <t>QG28o. March 2025 Members in a Family Contract and enrolled in your MAPD EGWP</t>
  </si>
  <si>
    <t>QG28p. March 2025 Members in a Self Only Contract and NOT enrolled in your MAPD EGWP</t>
  </si>
  <si>
    <t>QG28q. March 2025 Members in a Self Plus One Contract and NOT enrolled in your MAPD EGWP</t>
  </si>
  <si>
    <t>QG28g. March 2024 Members in a Self Only Contract and enrolled in your MAPD EGWP</t>
  </si>
  <si>
    <t>QG28h. March 2024 Members in a Self Plus One Contract and enrolled in your MAPD EGWP</t>
  </si>
  <si>
    <t>QG28i. March 2024 Members in a Family Contract and enrolled in your MAPD EGWP</t>
  </si>
  <si>
    <t>QG28j. March 2024 Members in a Self Only Contract and NOT enrolled in your MAPD EGWP</t>
  </si>
  <si>
    <t>QG28k. March 2024 Members in a Self Plus One Contract and NOT enrolled in your MAPD EGWP</t>
  </si>
  <si>
    <t>QG28l. March 2024 Members in a Family Contract and NOT enrolled in your MAPD EGWP</t>
  </si>
  <si>
    <t>QG28r. March 2025 Members in a Family Contract and NOT enrolled in your MAPD EGWP</t>
  </si>
  <si>
    <t>QG28g-l. Please fill out the following charts with your March 2024 Member Counts enrolled in your MAPD EGWP and not enrolled in your MAPD EGWP. The sum should equal the total number of members as of March 2024.</t>
  </si>
  <si>
    <t>QG28m-r. Please fill out the following charts with your March 2025 Member Counts enrolled in your MAPD EGWP and not enrolled in your MAPD EGWP. The sum should equal the total number of members as of March 2025.</t>
  </si>
  <si>
    <t>QG29a-e.  Per Carrier Letter 2025-1a, Carriers for Plan Year 2026 “will exclude coverage for pediatric transgender surgeries or hormone treatments” for the purpose of gender transition.  Appropriate corresponding reductions in FEHB and PSHB premiums should be identified and included in benefit and rate proposals.</t>
  </si>
  <si>
    <t>Q29g. 2024 ART (IVF, etc.) Unique Female Utilizers</t>
  </si>
  <si>
    <t>Q29f. 2024 ART (IVF, etc.) Unique Male Utilizers</t>
  </si>
  <si>
    <t>Q29h. 2024 ART Medical  Claims Paid by Plan for Males</t>
  </si>
  <si>
    <t>Q29i. 2024 ART Medical Claims Paid by Enrollee for Males</t>
  </si>
  <si>
    <t>Q29j. 2024 ART Drug Claims Paid by Plan for Males</t>
  </si>
  <si>
    <t>Q29k. 2024 ART Drug Claims Paid by Enrollee for Males</t>
  </si>
  <si>
    <t>Q29l. 2024 ART Medical  Claims Paid by Plan for Females</t>
  </si>
  <si>
    <t>Q29m. 2024 ART Medical Claims Paid by Enrollee for Females</t>
  </si>
  <si>
    <t>Q29n. 2024 ART Drug Claims Paid by Plan for Females</t>
  </si>
  <si>
    <t>Q29o. 2024 ART Drug Claims Paid by Enrollee for Female</t>
  </si>
  <si>
    <t xml:space="preserve">QG29f-o. Please enter the total 2024 incurred claims paid through March 31, 2025 and unique male and unique female utilizers for fertility benefits separated by Medical and Drug, for ART services. Please separate the cost by the amount the plan paid and the amount the enrollee paid.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</si>
</sst>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s>
  <fonts count="34" x14ac:knownFonts="1">
    <font>
      <sz val="11"/>
      <color theme="1"/>
      <name val="Calibri"/>
      <family val="2"/>
      <scheme val="minor"/>
    </font>
    <font>
      <b/>
      <sz val="11"/>
      <color theme="1"/>
      <name val="Calibri"/>
      <family val="2"/>
      <scheme val="minor"/>
    </font>
    <font>
      <i/>
      <sz val="11"/>
      <color theme="1"/>
      <name val="Calibri"/>
      <family val="2"/>
      <scheme val="minor"/>
    </font>
    <font>
      <b/>
      <sz val="9"/>
      <color theme="1"/>
      <name val="Calibri"/>
      <family val="2"/>
      <scheme val="minor"/>
    </font>
    <font>
      <b/>
      <sz val="2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color theme="1"/>
      <name val="Times New Roman"/>
      <family val="1"/>
    </font>
    <font>
      <sz val="11"/>
      <color theme="0"/>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u/>
      <sz val="10"/>
      <color indexed="12"/>
      <name val="Arial"/>
      <family val="2"/>
    </font>
    <font>
      <b/>
      <sz val="18"/>
      <color theme="3"/>
      <name val="Cambria"/>
      <family val="2"/>
      <scheme val="major"/>
    </font>
    <font>
      <sz val="11"/>
      <color rgb="FF9C6500"/>
      <name val="Calibri"/>
      <family val="2"/>
      <scheme val="minor"/>
    </font>
    <font>
      <b/>
      <sz val="22"/>
      <name val="Calibri"/>
      <family val="2"/>
      <scheme val="minor"/>
    </font>
    <font>
      <b/>
      <sz val="12"/>
      <name val="Calibri"/>
      <family val="2"/>
      <scheme val="minor"/>
    </font>
    <font>
      <sz val="10"/>
      <name val="Calibri"/>
      <family val="2"/>
      <scheme val="minor"/>
    </font>
    <font>
      <b/>
      <sz val="14"/>
      <color theme="1"/>
      <name val="Calibri"/>
      <family val="2"/>
      <scheme val="minor"/>
    </font>
    <font>
      <sz val="12"/>
      <name val="Calibri"/>
      <family val="2"/>
      <scheme val="minor"/>
    </font>
    <font>
      <u/>
      <sz val="11"/>
      <color theme="10"/>
      <name val="Calibri"/>
      <family val="2"/>
      <scheme val="minor"/>
    </font>
    <font>
      <sz val="12"/>
      <color theme="1"/>
      <name val="Calibri"/>
      <family val="2"/>
      <scheme val="minor"/>
    </font>
    <font>
      <sz val="8"/>
      <name val="Calibri"/>
      <family val="2"/>
      <scheme val="minor"/>
    </font>
  </fonts>
  <fills count="3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auto="1"/>
      </right>
      <top/>
      <bottom/>
      <diagonal/>
    </border>
    <border>
      <left style="thin">
        <color indexed="64"/>
      </left>
      <right style="medium">
        <color indexed="64"/>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thin">
        <color indexed="64"/>
      </left>
      <right/>
      <top/>
      <bottom style="medium">
        <color indexed="64"/>
      </bottom>
      <diagonal/>
    </border>
    <border>
      <left style="thin">
        <color theme="0" tint="-0.499984740745262"/>
      </left>
      <right style="thin">
        <color theme="0" tint="-0.499984740745262"/>
      </right>
      <top/>
      <bottom style="thin">
        <color theme="0" tint="-0.499984740745262"/>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0">
    <xf numFmtId="0" fontId="0" fillId="0" borderId="0"/>
    <xf numFmtId="9" fontId="7" fillId="0" borderId="0" applyFont="0" applyFill="0" applyBorder="0" applyAlignment="0" applyProtection="0"/>
    <xf numFmtId="43" fontId="7" fillId="0" borderId="0" applyFont="0" applyFill="0" applyBorder="0" applyAlignment="0" applyProtection="0"/>
    <xf numFmtId="0" fontId="4" fillId="0" borderId="0" applyNumberFormat="0" applyFill="0" applyAlignment="0" applyProtection="0"/>
    <xf numFmtId="0" fontId="29" fillId="0" borderId="0" applyNumberFormat="0" applyFill="0" applyAlignment="0" applyProtection="0"/>
    <xf numFmtId="0" fontId="9" fillId="0" borderId="0" applyNumberFormat="0" applyFill="0" applyAlignment="0" applyProtection="0"/>
    <xf numFmtId="0" fontId="12" fillId="0" borderId="0" applyNumberFormat="0" applyFill="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10" borderId="36" applyNumberFormat="0" applyAlignment="0" applyProtection="0"/>
    <xf numFmtId="0" fontId="16" fillId="11" borderId="37" applyNumberFormat="0" applyAlignment="0" applyProtection="0"/>
    <xf numFmtId="0" fontId="17" fillId="11" borderId="36" applyNumberFormat="0" applyAlignment="0" applyProtection="0"/>
    <xf numFmtId="0" fontId="18" fillId="0" borderId="38" applyNumberFormat="0" applyFill="0" applyAlignment="0" applyProtection="0"/>
    <xf numFmtId="0" fontId="19" fillId="12" borderId="3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 fillId="0" borderId="41" applyNumberFormat="0" applyFill="0" applyAlignment="0" applyProtection="0"/>
    <xf numFmtId="0" fontId="11"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11"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1"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1"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1"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1"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22" fillId="0" borderId="0"/>
    <xf numFmtId="0" fontId="23" fillId="0" borderId="0" applyNumberFormat="0" applyFill="0" applyBorder="0" applyAlignment="0" applyProtection="0">
      <alignment vertical="top"/>
      <protection locked="0"/>
    </xf>
    <xf numFmtId="9" fontId="22" fillId="0" borderId="0" applyFont="0" applyFill="0" applyBorder="0" applyAlignment="0" applyProtection="0"/>
    <xf numFmtId="44" fontId="22" fillId="0" borderId="0" applyFont="0" applyFill="0" applyBorder="0" applyAlignment="0" applyProtection="0"/>
    <xf numFmtId="0" fontId="2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24" fillId="0" borderId="0" applyNumberFormat="0" applyFill="0" applyBorder="0" applyAlignment="0" applyProtection="0"/>
    <xf numFmtId="0" fontId="25" fillId="9"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37" borderId="0" applyNumberFormat="0" applyBorder="0" applyAlignment="0" applyProtection="0"/>
    <xf numFmtId="0" fontId="22" fillId="0" borderId="0"/>
    <xf numFmtId="44" fontId="22" fillId="0" borderId="0" applyFont="0" applyFill="0" applyBorder="0" applyAlignment="0" applyProtection="0"/>
    <xf numFmtId="0" fontId="7" fillId="0" borderId="0"/>
    <xf numFmtId="0" fontId="7" fillId="13" borderId="40" applyNumberFormat="0" applyFont="0" applyAlignment="0" applyProtection="0"/>
    <xf numFmtId="43" fontId="22" fillId="0" borderId="0" applyFont="0" applyFill="0" applyBorder="0" applyAlignment="0" applyProtection="0"/>
    <xf numFmtId="9" fontId="22" fillId="0" borderId="0" applyFont="0" applyFill="0" applyBorder="0" applyAlignment="0" applyProtection="0"/>
    <xf numFmtId="0" fontId="22" fillId="0" borderId="0"/>
    <xf numFmtId="43" fontId="22" fillId="0" borderId="0" applyFont="0" applyFill="0" applyBorder="0" applyAlignment="0" applyProtection="0"/>
    <xf numFmtId="0" fontId="31" fillId="0" borderId="0" applyNumberFormat="0" applyFill="0" applyBorder="0" applyAlignment="0" applyProtection="0"/>
  </cellStyleXfs>
  <cellXfs count="255">
    <xf numFmtId="0" fontId="0" fillId="0" borderId="0" xfId="0"/>
    <xf numFmtId="0" fontId="0" fillId="0" borderId="1" xfId="0" applyBorder="1"/>
    <xf numFmtId="0" fontId="0" fillId="0" borderId="0" xfId="0" applyFont="1"/>
    <xf numFmtId="49" fontId="0" fillId="0" borderId="0" xfId="0" applyNumberFormat="1" applyAlignment="1"/>
    <xf numFmtId="0" fontId="0" fillId="0" borderId="0" xfId="0" applyProtection="1">
      <protection locked="0"/>
    </xf>
    <xf numFmtId="0" fontId="0" fillId="3" borderId="0" xfId="0" applyFill="1" applyBorder="1" applyProtection="1">
      <protection locked="0"/>
    </xf>
    <xf numFmtId="49" fontId="1" fillId="3" borderId="0" xfId="0" applyNumberFormat="1" applyFont="1" applyFill="1" applyBorder="1" applyAlignment="1" applyProtection="1">
      <alignment vertical="center"/>
      <protection locked="0"/>
    </xf>
    <xf numFmtId="0" fontId="8" fillId="0" borderId="0" xfId="0" applyFont="1" applyAlignment="1" applyProtection="1">
      <alignment vertical="center"/>
    </xf>
    <xf numFmtId="0" fontId="0" fillId="0" borderId="27" xfId="0" applyFont="1" applyBorder="1" applyAlignment="1">
      <alignment vertical="center"/>
    </xf>
    <xf numFmtId="0" fontId="8" fillId="0" borderId="28" xfId="0" applyFont="1" applyBorder="1" applyAlignment="1">
      <alignment vertical="center"/>
    </xf>
    <xf numFmtId="0" fontId="8" fillId="0" borderId="16" xfId="0" applyFont="1" applyBorder="1" applyAlignment="1" applyProtection="1">
      <alignment horizontal="right" vertical="center"/>
    </xf>
    <xf numFmtId="164" fontId="8" fillId="0" borderId="17" xfId="0" applyNumberFormat="1" applyFont="1" applyBorder="1" applyAlignment="1" applyProtection="1">
      <alignment vertical="center"/>
    </xf>
    <xf numFmtId="164" fontId="8" fillId="0" borderId="15" xfId="0" applyNumberFormat="1" applyFont="1" applyBorder="1" applyAlignment="1" applyProtection="1">
      <alignment vertical="center"/>
    </xf>
    <xf numFmtId="0" fontId="8" fillId="0" borderId="18" xfId="0" applyFont="1" applyBorder="1" applyAlignment="1" applyProtection="1">
      <alignment horizontal="right" vertical="center"/>
    </xf>
    <xf numFmtId="164" fontId="8" fillId="4" borderId="17" xfId="0" applyNumberFormat="1" applyFont="1" applyFill="1" applyBorder="1" applyAlignment="1" applyProtection="1">
      <alignment vertical="center"/>
    </xf>
    <xf numFmtId="164" fontId="8" fillId="4" borderId="15" xfId="0" applyNumberFormat="1" applyFont="1" applyFill="1" applyBorder="1" applyAlignment="1" applyProtection="1">
      <alignment vertical="center"/>
    </xf>
    <xf numFmtId="0" fontId="8" fillId="0" borderId="19" xfId="0" applyFont="1" applyBorder="1" applyAlignment="1" applyProtection="1">
      <alignment horizontal="right" vertical="center"/>
    </xf>
    <xf numFmtId="164" fontId="8" fillId="0" borderId="21" xfId="0" applyNumberFormat="1" applyFont="1" applyBorder="1" applyAlignment="1" applyProtection="1">
      <alignment vertical="center"/>
    </xf>
    <xf numFmtId="0" fontId="8" fillId="0" borderId="0" xfId="0" applyFont="1" applyAlignment="1">
      <alignment vertical="center"/>
    </xf>
    <xf numFmtId="2" fontId="8" fillId="4" borderId="0" xfId="0" applyNumberFormat="1" applyFont="1" applyFill="1" applyAlignment="1" applyProtection="1">
      <alignment vertical="center"/>
    </xf>
    <xf numFmtId="164" fontId="8" fillId="0" borderId="25" xfId="0" applyNumberFormat="1" applyFont="1" applyBorder="1" applyAlignment="1" applyProtection="1">
      <alignment vertical="center"/>
    </xf>
    <xf numFmtId="164" fontId="8" fillId="0" borderId="26" xfId="0" applyNumberFormat="1" applyFont="1" applyBorder="1" applyAlignment="1" applyProtection="1">
      <alignment vertical="center"/>
    </xf>
    <xf numFmtId="0" fontId="8" fillId="4" borderId="0" xfId="0" applyFont="1" applyFill="1" applyAlignment="1" applyProtection="1">
      <alignment vertical="center"/>
    </xf>
    <xf numFmtId="0" fontId="0" fillId="0" borderId="0" xfId="0" applyFont="1" applyAlignment="1" applyProtection="1">
      <alignment vertical="center"/>
    </xf>
    <xf numFmtId="10" fontId="8" fillId="5" borderId="25" xfId="1" applyNumberFormat="1" applyFont="1" applyFill="1" applyBorder="1" applyAlignment="1" applyProtection="1">
      <alignment vertical="center"/>
    </xf>
    <xf numFmtId="10" fontId="8" fillId="5" borderId="26" xfId="1" applyNumberFormat="1" applyFont="1" applyFill="1" applyBorder="1" applyAlignment="1" applyProtection="1">
      <alignment vertical="center"/>
    </xf>
    <xf numFmtId="10" fontId="8" fillId="5" borderId="17" xfId="1" applyNumberFormat="1" applyFont="1" applyFill="1" applyBorder="1" applyAlignment="1" applyProtection="1">
      <alignment vertical="center"/>
    </xf>
    <xf numFmtId="10" fontId="8" fillId="5" borderId="15" xfId="1" applyNumberFormat="1" applyFont="1" applyFill="1" applyBorder="1" applyAlignment="1" applyProtection="1">
      <alignment vertical="center"/>
    </xf>
    <xf numFmtId="0" fontId="0" fillId="0" borderId="0" xfId="0" applyAlignment="1" applyProtection="1">
      <alignment vertical="center"/>
      <protection locked="0"/>
    </xf>
    <xf numFmtId="0" fontId="8" fillId="0" borderId="29" xfId="0" applyFont="1" applyBorder="1" applyAlignment="1" applyProtection="1">
      <alignment horizontal="right" vertical="center"/>
    </xf>
    <xf numFmtId="164" fontId="8" fillId="3" borderId="17" xfId="0" applyNumberFormat="1" applyFont="1" applyFill="1" applyBorder="1" applyAlignment="1" applyProtection="1">
      <alignment vertical="center"/>
    </xf>
    <xf numFmtId="164" fontId="8" fillId="3" borderId="15" xfId="0" applyNumberFormat="1" applyFont="1" applyFill="1" applyBorder="1" applyAlignment="1" applyProtection="1">
      <alignment vertical="center"/>
    </xf>
    <xf numFmtId="0" fontId="4" fillId="2" borderId="0" xfId="0" applyFont="1" applyFill="1" applyBorder="1" applyAlignment="1" applyProtection="1">
      <alignment horizontal="left" vertical="center"/>
    </xf>
    <xf numFmtId="0" fontId="0" fillId="0" borderId="0" xfId="0" applyBorder="1"/>
    <xf numFmtId="0" fontId="0" fillId="0" borderId="0" xfId="0" applyFill="1" applyBorder="1"/>
    <xf numFmtId="0" fontId="10" fillId="0" borderId="0" xfId="0" applyFont="1" applyBorder="1" applyAlignment="1">
      <alignment horizontal="left" vertical="center" indent="5"/>
    </xf>
    <xf numFmtId="0" fontId="0" fillId="0" borderId="0" xfId="0" applyBorder="1" applyProtection="1">
      <protection locked="0"/>
    </xf>
    <xf numFmtId="0" fontId="0" fillId="6" borderId="31" xfId="0" applyFill="1" applyBorder="1"/>
    <xf numFmtId="164" fontId="8" fillId="6" borderId="31" xfId="0" applyNumberFormat="1" applyFont="1" applyFill="1" applyBorder="1" applyAlignment="1" applyProtection="1">
      <alignment vertical="center"/>
    </xf>
    <xf numFmtId="164" fontId="8" fillId="6" borderId="32" xfId="0" applyNumberFormat="1" applyFont="1" applyFill="1" applyBorder="1" applyAlignment="1" applyProtection="1">
      <alignment vertical="center"/>
    </xf>
    <xf numFmtId="164" fontId="8" fillId="4" borderId="33" xfId="0" applyNumberFormat="1" applyFont="1" applyFill="1" applyBorder="1" applyAlignment="1" applyProtection="1">
      <alignment vertical="center"/>
    </xf>
    <xf numFmtId="0" fontId="8" fillId="0" borderId="0" xfId="0" applyFont="1" applyBorder="1" applyAlignment="1" applyProtection="1">
      <alignment vertical="center"/>
    </xf>
    <xf numFmtId="0" fontId="1" fillId="2" borderId="1" xfId="0" applyFont="1" applyFill="1" applyBorder="1" applyAlignment="1" applyProtection="1">
      <alignment horizontal="left" vertical="center"/>
    </xf>
    <xf numFmtId="164" fontId="0" fillId="0" borderId="1" xfId="0" applyNumberFormat="1" applyBorder="1" applyAlignment="1">
      <alignment horizontal="right" vertical="center" wrapText="1"/>
    </xf>
    <xf numFmtId="8"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49" fontId="0" fillId="0" borderId="6" xfId="0" applyNumberFormat="1" applyBorder="1" applyAlignment="1">
      <alignment horizontal="left" vertical="center" wrapText="1"/>
    </xf>
    <xf numFmtId="49" fontId="0" fillId="0" borderId="7" xfId="0" applyNumberFormat="1" applyBorder="1" applyAlignment="1">
      <alignment horizontal="left" vertical="center" wrapText="1"/>
    </xf>
    <xf numFmtId="0" fontId="1" fillId="2" borderId="3" xfId="0" applyFont="1" applyFill="1" applyBorder="1" applyAlignment="1">
      <alignment horizontal="left" vertical="center"/>
    </xf>
    <xf numFmtId="0" fontId="2" fillId="0" borderId="1" xfId="0"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0" fillId="0" borderId="3" xfId="0" applyBorder="1" applyAlignment="1">
      <alignment horizont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left" vertical="center"/>
    </xf>
    <xf numFmtId="0" fontId="6" fillId="2" borderId="6" xfId="0" applyFont="1" applyFill="1" applyBorder="1" applyAlignment="1">
      <alignment horizontal="left" vertical="center"/>
    </xf>
    <xf numFmtId="49" fontId="0" fillId="0" borderId="3" xfId="0" applyNumberFormat="1" applyBorder="1" applyAlignment="1">
      <alignment horizontal="left" vertical="center"/>
    </xf>
    <xf numFmtId="1" fontId="0" fillId="0" borderId="2" xfId="0" applyNumberFormat="1" applyBorder="1" applyAlignment="1">
      <alignment horizontal="left" vertical="center"/>
    </xf>
    <xf numFmtId="0" fontId="6" fillId="2" borderId="7" xfId="0" applyFont="1" applyFill="1" applyBorder="1" applyAlignment="1">
      <alignment vertical="center"/>
    </xf>
    <xf numFmtId="0" fontId="4" fillId="2" borderId="6"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1" xfId="0" applyFont="1" applyFill="1" applyBorder="1" applyAlignment="1" applyProtection="1">
      <alignment vertical="center"/>
    </xf>
    <xf numFmtId="49" fontId="0" fillId="0" borderId="11" xfId="0" applyNumberFormat="1" applyBorder="1" applyAlignment="1" applyProtection="1">
      <alignment vertical="center"/>
      <protection locked="0"/>
    </xf>
    <xf numFmtId="0" fontId="1" fillId="2" borderId="5" xfId="0" applyFont="1" applyFill="1" applyBorder="1" applyAlignment="1" applyProtection="1">
      <alignment vertical="center"/>
    </xf>
    <xf numFmtId="0" fontId="1" fillId="2" borderId="8" xfId="0" applyFont="1" applyFill="1" applyBorder="1" applyAlignment="1" applyProtection="1">
      <alignment vertical="center"/>
    </xf>
    <xf numFmtId="164" fontId="0" fillId="0" borderId="1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0" fontId="1" fillId="2" borderId="8" xfId="0" applyFont="1" applyFill="1" applyBorder="1" applyAlignment="1">
      <alignment horizontal="left" vertical="center"/>
    </xf>
    <xf numFmtId="14" fontId="0" fillId="0" borderId="2" xfId="0" applyNumberFormat="1" applyBorder="1" applyAlignment="1">
      <alignment horizontal="left" vertical="center"/>
    </xf>
    <xf numFmtId="49" fontId="0" fillId="0" borderId="6" xfId="0" applyNumberFormat="1" applyBorder="1" applyAlignment="1">
      <alignment horizontal="left" vertical="center"/>
    </xf>
    <xf numFmtId="1" fontId="0" fillId="0" borderId="5" xfId="0" applyNumberFormat="1" applyBorder="1" applyAlignment="1">
      <alignment horizontal="left" vertical="center"/>
    </xf>
    <xf numFmtId="14" fontId="0" fillId="0" borderId="5" xfId="0" applyNumberFormat="1" applyBorder="1" applyAlignment="1">
      <alignment horizontal="left" vertical="center"/>
    </xf>
    <xf numFmtId="0" fontId="0" fillId="0" borderId="6" xfId="0" applyBorder="1" applyAlignment="1">
      <alignment horizontal="center"/>
    </xf>
    <xf numFmtId="164" fontId="0" fillId="0" borderId="2" xfId="0" applyNumberFormat="1" applyBorder="1" applyAlignment="1">
      <alignment horizontal="right" vertical="center"/>
    </xf>
    <xf numFmtId="0" fontId="2" fillId="0" borderId="2" xfId="0" applyFont="1" applyBorder="1" applyAlignment="1">
      <alignment horizontal="center" vertical="center" wrapText="1"/>
    </xf>
    <xf numFmtId="8" fontId="2" fillId="0" borderId="2" xfId="0" applyNumberFormat="1" applyFont="1" applyBorder="1" applyAlignment="1">
      <alignment horizontal="center" vertical="center"/>
    </xf>
    <xf numFmtId="164" fontId="0" fillId="0" borderId="2" xfId="0" applyNumberFormat="1" applyBorder="1" applyAlignment="1">
      <alignment horizontal="right" vertical="center" wrapText="1"/>
    </xf>
    <xf numFmtId="0" fontId="1" fillId="2" borderId="9" xfId="0" applyFont="1" applyFill="1" applyBorder="1" applyAlignment="1">
      <alignment horizontal="left" vertical="center"/>
    </xf>
    <xf numFmtId="164" fontId="0" fillId="0" borderId="11" xfId="0" applyNumberFormat="1" applyBorder="1" applyAlignment="1">
      <alignment horizontal="right" vertical="center" wrapText="1"/>
    </xf>
    <xf numFmtId="164" fontId="0" fillId="0" borderId="5" xfId="0" applyNumberFormat="1" applyBorder="1" applyAlignment="1">
      <alignment horizontal="right" vertical="center" wrapText="1"/>
    </xf>
    <xf numFmtId="0" fontId="0" fillId="0" borderId="34" xfId="0" applyFont="1" applyBorder="1" applyAlignment="1">
      <alignment vertical="center"/>
    </xf>
    <xf numFmtId="164" fontId="8" fillId="0" borderId="35" xfId="0" applyNumberFormat="1" applyFont="1" applyBorder="1" applyAlignment="1" applyProtection="1">
      <alignment vertical="center"/>
    </xf>
    <xf numFmtId="164" fontId="8" fillId="4" borderId="0" xfId="0" applyNumberFormat="1" applyFont="1" applyFill="1" applyBorder="1" applyAlignment="1" applyProtection="1">
      <alignment vertical="center"/>
    </xf>
    <xf numFmtId="164" fontId="8" fillId="0" borderId="13" xfId="0" applyNumberFormat="1" applyFont="1" applyBorder="1" applyAlignment="1" applyProtection="1">
      <alignment vertical="center"/>
    </xf>
    <xf numFmtId="164" fontId="8" fillId="0" borderId="0" xfId="0" applyNumberFormat="1" applyFont="1" applyBorder="1" applyAlignment="1" applyProtection="1">
      <alignment vertical="center"/>
    </xf>
    <xf numFmtId="0" fontId="0" fillId="0" borderId="1" xfId="0" applyNumberFormat="1" applyBorder="1" applyAlignment="1" applyProtection="1">
      <alignment horizontal="right" vertical="center"/>
    </xf>
    <xf numFmtId="164" fontId="0" fillId="0" borderId="5" xfId="0" applyNumberFormat="1" applyBorder="1" applyAlignment="1" applyProtection="1">
      <alignment vertical="center"/>
      <protection locked="0"/>
    </xf>
    <xf numFmtId="164" fontId="0" fillId="0" borderId="2" xfId="0" applyNumberFormat="1" applyBorder="1" applyAlignment="1" applyProtection="1">
      <alignment vertical="center"/>
      <protection locked="0"/>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1" fillId="2" borderId="14" xfId="0" applyFont="1" applyFill="1" applyBorder="1" applyAlignment="1">
      <alignment horizontal="center" vertical="center"/>
    </xf>
    <xf numFmtId="10" fontId="0" fillId="0" borderId="0" xfId="1" applyNumberFormat="1" applyFont="1" applyBorder="1" applyAlignment="1" applyProtection="1">
      <alignment vertical="center"/>
      <protection locked="0"/>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pplyProtection="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1" fontId="0" fillId="0" borderId="1" xfId="0" applyNumberFormat="1" applyBorder="1" applyAlignment="1">
      <alignment horizontal="right" vertical="center"/>
    </xf>
    <xf numFmtId="164" fontId="0" fillId="0" borderId="1" xfId="0" applyNumberFormat="1" applyBorder="1" applyAlignment="1">
      <alignment horizontal="right" vertical="center"/>
    </xf>
    <xf numFmtId="1" fontId="0" fillId="0" borderId="15" xfId="0" applyNumberFormat="1" applyBorder="1" applyAlignment="1">
      <alignment horizontal="right" vertical="center"/>
    </xf>
    <xf numFmtId="164" fontId="0" fillId="0" borderId="15" xfId="0" applyNumberFormat="1" applyBorder="1" applyAlignment="1">
      <alignment horizontal="right" vertical="center"/>
    </xf>
    <xf numFmtId="164" fontId="0" fillId="0" borderId="0" xfId="0" applyNumberFormat="1" applyAlignment="1">
      <alignment horizontal="right" vertical="center"/>
    </xf>
    <xf numFmtId="0" fontId="1" fillId="2" borderId="4" xfId="0" applyFont="1" applyFill="1" applyBorder="1" applyAlignment="1">
      <alignment horizontal="right" vertical="center"/>
    </xf>
    <xf numFmtId="49" fontId="0" fillId="0" borderId="1" xfId="0" applyNumberFormat="1" applyBorder="1" applyAlignment="1" applyProtection="1">
      <alignment vertical="center"/>
      <protection locked="0"/>
    </xf>
    <xf numFmtId="49" fontId="1" fillId="0" borderId="0" xfId="0" applyNumberFormat="1" applyFont="1" applyFill="1" applyBorder="1" applyAlignment="1" applyProtection="1">
      <alignment vertical="center"/>
    </xf>
    <xf numFmtId="0" fontId="26" fillId="2" borderId="23" xfId="0" applyFont="1" applyFill="1" applyBorder="1" applyAlignment="1" applyProtection="1">
      <alignment horizontal="left" vertical="center"/>
    </xf>
    <xf numFmtId="0" fontId="8"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right" vertical="center"/>
      <protection locked="0"/>
    </xf>
    <xf numFmtId="0" fontId="8" fillId="2" borderId="0" xfId="0" applyFont="1" applyFill="1" applyBorder="1" applyAlignment="1" applyProtection="1">
      <alignment horizontal="right"/>
      <protection locked="0"/>
    </xf>
    <xf numFmtId="0" fontId="8" fillId="2" borderId="0" xfId="0" applyFont="1" applyFill="1" applyBorder="1" applyProtection="1">
      <protection locked="0"/>
    </xf>
    <xf numFmtId="0" fontId="8" fillId="2" borderId="0" xfId="0" applyFont="1" applyFill="1" applyProtection="1">
      <protection locked="0"/>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applyBorder="1" applyProtection="1">
      <protection locked="0"/>
    </xf>
    <xf numFmtId="0" fontId="8" fillId="0" borderId="0" xfId="0" applyFont="1" applyBorder="1" applyAlignment="1">
      <alignment vertical="center"/>
    </xf>
    <xf numFmtId="0" fontId="8" fillId="0" borderId="0" xfId="0" applyFont="1" applyBorder="1" applyAlignment="1" applyProtection="1">
      <alignment vertical="center"/>
      <protection locked="0"/>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right" vertical="center" wrapText="1"/>
    </xf>
    <xf numFmtId="164" fontId="8" fillId="0" borderId="0" xfId="0" applyNumberFormat="1" applyFont="1" applyFill="1" applyBorder="1" applyAlignment="1" applyProtection="1">
      <alignment horizontal="right" vertical="center"/>
      <protection locked="0"/>
    </xf>
    <xf numFmtId="0" fontId="8" fillId="0" borderId="0" xfId="0" applyFont="1" applyFill="1" applyBorder="1" applyProtection="1">
      <protection locked="0"/>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right" vertical="center" wrapText="1"/>
    </xf>
    <xf numFmtId="164" fontId="8" fillId="0" borderId="0" xfId="0" applyNumberFormat="1" applyFont="1" applyFill="1" applyBorder="1" applyAlignment="1" applyProtection="1">
      <alignment horizontal="right" vertical="center"/>
    </xf>
    <xf numFmtId="165" fontId="8"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right" vertical="center"/>
      <protection locked="0"/>
    </xf>
    <xf numFmtId="0" fontId="8" fillId="0" borderId="0" xfId="0" applyFont="1" applyFill="1" applyBorder="1" applyAlignment="1" applyProtection="1">
      <alignment horizontal="right"/>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right"/>
      <protection locked="0"/>
    </xf>
    <xf numFmtId="0" fontId="9" fillId="0" borderId="0" xfId="0" applyFont="1" applyFill="1" applyProtection="1">
      <protection locked="0"/>
    </xf>
    <xf numFmtId="0" fontId="4" fillId="2" borderId="0" xfId="3" applyFill="1" applyAlignment="1" applyProtection="1">
      <alignment horizontal="left" vertical="center"/>
    </xf>
    <xf numFmtId="0" fontId="27" fillId="0" borderId="29"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8" fillId="0" borderId="0" xfId="0" applyFont="1" applyFill="1" applyProtection="1">
      <protection locked="0"/>
    </xf>
    <xf numFmtId="0" fontId="8" fillId="0" borderId="0" xfId="0" applyFont="1" applyFill="1" applyAlignment="1" applyProtection="1">
      <alignment vertical="center"/>
    </xf>
    <xf numFmtId="0" fontId="8" fillId="0" borderId="0" xfId="0" applyFont="1" applyFill="1" applyAlignment="1" applyProtection="1">
      <alignment vertical="center"/>
      <protection locked="0"/>
    </xf>
    <xf numFmtId="0" fontId="8"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164" fontId="30" fillId="3" borderId="0" xfId="0" applyNumberFormat="1" applyFont="1" applyFill="1" applyBorder="1" applyAlignment="1" applyProtection="1">
      <alignment vertical="center"/>
    </xf>
    <xf numFmtId="0" fontId="9" fillId="0" borderId="0" xfId="0" applyFont="1" applyBorder="1" applyAlignment="1" applyProtection="1">
      <alignment vertical="center"/>
    </xf>
    <xf numFmtId="0" fontId="27" fillId="2" borderId="1" xfId="0" applyFont="1" applyFill="1" applyBorder="1" applyAlignment="1" applyProtection="1">
      <alignment horizontal="left" vertical="center"/>
    </xf>
    <xf numFmtId="49" fontId="30" fillId="0" borderId="1" xfId="0" applyNumberFormat="1" applyFont="1" applyBorder="1" applyAlignment="1" applyProtection="1">
      <alignment horizontal="left" vertical="center"/>
      <protection locked="0"/>
    </xf>
    <xf numFmtId="0" fontId="30" fillId="6" borderId="1" xfId="0" applyNumberFormat="1" applyFont="1" applyFill="1" applyBorder="1" applyAlignment="1" applyProtection="1">
      <alignment horizontal="left" vertical="center"/>
      <protection locked="0"/>
    </xf>
    <xf numFmtId="0" fontId="27" fillId="2" borderId="1" xfId="0" applyFont="1" applyFill="1" applyBorder="1" applyAlignment="1" applyProtection="1">
      <alignment horizontal="left" vertical="top" wrapText="1"/>
    </xf>
    <xf numFmtId="0" fontId="29" fillId="0" borderId="0" xfId="4" applyBorder="1" applyAlignment="1">
      <alignment vertical="center"/>
    </xf>
    <xf numFmtId="0" fontId="1" fillId="2" borderId="0" xfId="0" applyFont="1" applyFill="1" applyBorder="1" applyAlignment="1" applyProtection="1">
      <alignment vertical="center"/>
    </xf>
    <xf numFmtId="0" fontId="29" fillId="0" borderId="0" xfId="4" applyBorder="1"/>
    <xf numFmtId="0" fontId="0" fillId="0" borderId="0" xfId="0" applyAlignment="1"/>
    <xf numFmtId="0" fontId="31" fillId="0" borderId="0" xfId="59"/>
    <xf numFmtId="164" fontId="8" fillId="3" borderId="44" xfId="0" applyNumberFormat="1" applyFont="1" applyFill="1" applyBorder="1" applyAlignment="1" applyProtection="1">
      <alignment vertical="center"/>
    </xf>
    <xf numFmtId="164" fontId="8" fillId="0" borderId="45" xfId="0" applyNumberFormat="1" applyFont="1" applyBorder="1" applyAlignment="1" applyProtection="1">
      <alignment vertical="center"/>
    </xf>
    <xf numFmtId="164" fontId="8" fillId="0" borderId="42" xfId="0" applyNumberFormat="1" applyFont="1" applyBorder="1" applyAlignment="1" applyProtection="1">
      <alignment vertical="center"/>
    </xf>
    <xf numFmtId="0" fontId="8" fillId="0" borderId="43" xfId="0" applyFont="1" applyBorder="1" applyAlignment="1" applyProtection="1">
      <alignment vertical="center"/>
    </xf>
    <xf numFmtId="0" fontId="0" fillId="0" borderId="30" xfId="0" applyBorder="1" applyAlignment="1" applyProtection="1">
      <alignment vertical="center"/>
      <protection locked="0"/>
    </xf>
    <xf numFmtId="0" fontId="0" fillId="0" borderId="22" xfId="0" applyBorder="1" applyAlignment="1" applyProtection="1">
      <alignment vertical="center"/>
      <protection locked="0"/>
    </xf>
    <xf numFmtId="164" fontId="8" fillId="0" borderId="24" xfId="0" applyNumberFormat="1" applyFont="1" applyBorder="1" applyAlignment="1" applyProtection="1">
      <alignment vertical="center"/>
    </xf>
    <xf numFmtId="0" fontId="32" fillId="0" borderId="0" xfId="0" applyFont="1" applyProtection="1">
      <protection locked="0"/>
    </xf>
    <xf numFmtId="0" fontId="4" fillId="2" borderId="0" xfId="0" applyFont="1" applyFill="1" applyBorder="1" applyAlignment="1" applyProtection="1">
      <alignment vertical="center"/>
    </xf>
    <xf numFmtId="0" fontId="4" fillId="2" borderId="0" xfId="3" applyFill="1" applyAlignment="1">
      <alignment vertical="center"/>
    </xf>
    <xf numFmtId="0" fontId="6" fillId="2" borderId="0" xfId="0" applyFont="1" applyFill="1" applyBorder="1" applyAlignment="1">
      <alignment vertical="center"/>
    </xf>
    <xf numFmtId="0" fontId="4" fillId="2" borderId="0" xfId="3"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0" borderId="9" xfId="0" applyBorder="1" applyAlignment="1">
      <alignment horizontal="center"/>
    </xf>
    <xf numFmtId="0" fontId="29" fillId="2" borderId="6" xfId="4" applyFill="1" applyBorder="1" applyAlignment="1">
      <alignment horizontal="left" vertical="center"/>
    </xf>
    <xf numFmtId="0" fontId="1" fillId="2" borderId="1" xfId="0" applyFont="1" applyFill="1" applyBorder="1" applyAlignment="1">
      <alignment horizontal="right" vertical="center"/>
    </xf>
    <xf numFmtId="0" fontId="32" fillId="0" borderId="0" xfId="0" applyFont="1" applyBorder="1" applyProtection="1">
      <protection locked="0"/>
    </xf>
    <xf numFmtId="0" fontId="32" fillId="0" borderId="0" xfId="0" applyFont="1" applyBorder="1" applyAlignment="1" applyProtection="1">
      <alignment horizontal="left" vertical="top"/>
      <protection locked="0"/>
    </xf>
    <xf numFmtId="49" fontId="0" fillId="6" borderId="1" xfId="0" applyNumberFormat="1" applyFill="1" applyBorder="1"/>
    <xf numFmtId="49" fontId="0" fillId="6" borderId="1" xfId="0" applyNumberFormat="1" applyFill="1" applyBorder="1" applyAlignment="1">
      <alignment horizontal="right"/>
    </xf>
    <xf numFmtId="0" fontId="0" fillId="3" borderId="1" xfId="0" applyFont="1" applyFill="1" applyBorder="1" applyAlignment="1" applyProtection="1">
      <alignment horizontal="left" vertical="center"/>
      <protection locked="0"/>
    </xf>
    <xf numFmtId="0" fontId="1" fillId="2" borderId="6"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5" xfId="0" applyFont="1" applyFill="1" applyBorder="1" applyAlignment="1">
      <alignment vertical="center"/>
    </xf>
    <xf numFmtId="164" fontId="0" fillId="0" borderId="11" xfId="0" applyNumberFormat="1" applyBorder="1" applyAlignment="1">
      <alignment vertical="center"/>
    </xf>
    <xf numFmtId="0" fontId="0" fillId="0" borderId="11" xfId="0" applyNumberFormat="1" applyBorder="1" applyAlignment="1">
      <alignment vertical="center"/>
    </xf>
    <xf numFmtId="10" fontId="0" fillId="0" borderId="11" xfId="0" applyNumberFormat="1" applyBorder="1" applyAlignment="1">
      <alignment vertical="center"/>
    </xf>
    <xf numFmtId="0" fontId="1" fillId="2" borderId="2" xfId="0" applyFont="1" applyFill="1" applyBorder="1" applyAlignment="1">
      <alignment vertical="center"/>
    </xf>
    <xf numFmtId="164" fontId="0" fillId="0" borderId="1" xfId="0" applyNumberFormat="1" applyBorder="1" applyAlignment="1">
      <alignment vertical="center"/>
    </xf>
    <xf numFmtId="49" fontId="1" fillId="2" borderId="5" xfId="0" applyNumberFormat="1" applyFont="1" applyFill="1" applyBorder="1" applyAlignment="1"/>
    <xf numFmtId="14" fontId="0" fillId="0" borderId="11" xfId="0" applyNumberFormat="1" applyBorder="1" applyAlignment="1"/>
    <xf numFmtId="164" fontId="0" fillId="0" borderId="11" xfId="0" applyNumberFormat="1" applyBorder="1" applyAlignment="1"/>
    <xf numFmtId="10" fontId="0" fillId="0" borderId="11" xfId="1" applyNumberFormat="1" applyFont="1" applyBorder="1" applyAlignment="1"/>
    <xf numFmtId="166" fontId="0" fillId="0" borderId="11" xfId="2" applyNumberFormat="1" applyFont="1" applyBorder="1" applyAlignment="1"/>
    <xf numFmtId="0" fontId="0" fillId="0" borderId="11" xfId="0" applyNumberFormat="1" applyBorder="1" applyAlignment="1"/>
    <xf numFmtId="49" fontId="1" fillId="2" borderId="2" xfId="0" applyNumberFormat="1" applyFont="1" applyFill="1" applyBorder="1" applyAlignment="1"/>
    <xf numFmtId="164" fontId="0" fillId="0" borderId="1" xfId="0" applyNumberFormat="1" applyBorder="1" applyAlignment="1"/>
    <xf numFmtId="0" fontId="32" fillId="0" borderId="0" xfId="0" applyFont="1"/>
    <xf numFmtId="0" fontId="8" fillId="0" borderId="0" xfId="0" applyFont="1" applyBorder="1" applyAlignment="1" applyProtection="1">
      <alignment horizontal="left" vertical="center" wrapText="1"/>
    </xf>
    <xf numFmtId="0" fontId="29" fillId="0" borderId="0" xfId="4" applyBorder="1" applyProtection="1">
      <protection locked="0"/>
    </xf>
    <xf numFmtId="0" fontId="9" fillId="0" borderId="0" xfId="5" applyAlignment="1" applyProtection="1">
      <alignment vertical="center"/>
    </xf>
    <xf numFmtId="0" fontId="0" fillId="0" borderId="27" xfId="0" applyFont="1" applyBorder="1" applyAlignment="1">
      <alignment horizontal="right" vertical="center"/>
    </xf>
    <xf numFmtId="0" fontId="0" fillId="0" borderId="20" xfId="0" applyFont="1" applyBorder="1" applyAlignment="1">
      <alignment vertical="center"/>
    </xf>
    <xf numFmtId="0" fontId="8" fillId="0" borderId="48" xfId="0" applyFont="1" applyBorder="1" applyAlignment="1">
      <alignment vertical="center"/>
    </xf>
    <xf numFmtId="0" fontId="0" fillId="0" borderId="19" xfId="0" applyFont="1" applyBorder="1" applyAlignment="1" applyProtection="1">
      <alignment horizontal="left" vertical="center"/>
    </xf>
    <xf numFmtId="0" fontId="0" fillId="0" borderId="47" xfId="0" applyFont="1" applyBorder="1" applyAlignment="1" applyProtection="1">
      <alignment horizontal="right" vertical="center"/>
    </xf>
    <xf numFmtId="0" fontId="0" fillId="0" borderId="46" xfId="0" applyFont="1" applyBorder="1" applyAlignment="1">
      <alignment vertical="center"/>
    </xf>
    <xf numFmtId="0" fontId="9" fillId="0" borderId="0" xfId="5" applyBorder="1" applyAlignment="1">
      <alignment vertical="center"/>
    </xf>
    <xf numFmtId="0" fontId="0" fillId="0" borderId="0" xfId="0" applyBorder="1" applyAlignment="1" applyProtection="1">
      <alignment vertical="center"/>
      <protection locked="0"/>
    </xf>
    <xf numFmtId="0" fontId="0" fillId="0" borderId="0" xfId="0" applyFont="1" applyBorder="1" applyAlignment="1">
      <alignment vertical="center"/>
    </xf>
    <xf numFmtId="0" fontId="0" fillId="0" borderId="22" xfId="0" applyFont="1" applyBorder="1" applyAlignment="1" applyProtection="1">
      <alignment horizontal="right" vertical="center"/>
    </xf>
    <xf numFmtId="0" fontId="0" fillId="0" borderId="49" xfId="0" applyFont="1" applyBorder="1" applyAlignment="1">
      <alignment vertical="center"/>
    </xf>
    <xf numFmtId="0" fontId="8" fillId="0" borderId="24" xfId="0" applyFont="1" applyBorder="1" applyAlignment="1" applyProtection="1">
      <alignment horizontal="right" vertical="center"/>
    </xf>
    <xf numFmtId="0" fontId="8" fillId="0" borderId="44" xfId="0" applyFont="1" applyBorder="1" applyAlignment="1" applyProtection="1">
      <alignment horizontal="right" vertical="center"/>
    </xf>
    <xf numFmtId="0" fontId="0" fillId="0" borderId="43" xfId="0" applyFont="1" applyBorder="1" applyAlignment="1" applyProtection="1">
      <alignment horizontal="left" vertical="center"/>
    </xf>
    <xf numFmtId="10" fontId="8" fillId="5" borderId="0" xfId="1" applyNumberFormat="1" applyFont="1" applyFill="1" applyBorder="1" applyAlignment="1" applyProtection="1">
      <alignment vertical="center"/>
    </xf>
    <xf numFmtId="164" fontId="8" fillId="4" borderId="50" xfId="0" applyNumberFormat="1" applyFont="1" applyFill="1" applyBorder="1" applyAlignment="1" applyProtection="1">
      <alignment vertical="center"/>
    </xf>
    <xf numFmtId="164" fontId="8" fillId="6" borderId="51" xfId="0" applyNumberFormat="1" applyFont="1" applyFill="1" applyBorder="1" applyAlignment="1" applyProtection="1">
      <alignment vertical="center"/>
    </xf>
    <xf numFmtId="164" fontId="8" fillId="6" borderId="52" xfId="0" applyNumberFormat="1" applyFont="1" applyFill="1" applyBorder="1" applyAlignment="1" applyProtection="1">
      <alignment vertical="center"/>
    </xf>
    <xf numFmtId="10" fontId="8" fillId="5" borderId="52" xfId="1" applyNumberFormat="1" applyFont="1" applyFill="1" applyBorder="1" applyAlignment="1" applyProtection="1">
      <alignment vertical="center"/>
    </xf>
    <xf numFmtId="49" fontId="1" fillId="2" borderId="27" xfId="0" applyNumberFormat="1" applyFont="1" applyFill="1" applyBorder="1" applyAlignment="1" applyProtection="1">
      <alignment horizontal="left" vertical="center"/>
    </xf>
    <xf numFmtId="49" fontId="1" fillId="2" borderId="53" xfId="0" applyNumberFormat="1" applyFont="1" applyFill="1" applyBorder="1" applyAlignment="1" applyProtection="1">
      <alignment horizontal="left" vertical="center" wrapText="1"/>
    </xf>
    <xf numFmtId="49" fontId="1" fillId="2" borderId="53" xfId="0" applyNumberFormat="1" applyFont="1" applyFill="1" applyBorder="1" applyAlignment="1" applyProtection="1">
      <alignment horizontal="left" vertical="center"/>
    </xf>
    <xf numFmtId="49" fontId="1" fillId="2" borderId="46" xfId="0" applyNumberFormat="1" applyFont="1" applyFill="1" applyBorder="1" applyAlignment="1" applyProtection="1">
      <alignment horizontal="left" vertical="center"/>
    </xf>
    <xf numFmtId="0" fontId="8" fillId="0" borderId="0" xfId="0" applyFont="1" applyBorder="1" applyAlignment="1" applyProtection="1">
      <alignment horizontal="right" vertical="center"/>
      <protection locked="0"/>
    </xf>
    <xf numFmtId="49" fontId="1" fillId="2" borderId="54" xfId="0" applyNumberFormat="1" applyFont="1" applyFill="1" applyBorder="1" applyAlignment="1" applyProtection="1">
      <alignment horizontal="left" vertical="center"/>
    </xf>
    <xf numFmtId="49" fontId="1" fillId="2" borderId="55" xfId="0" applyNumberFormat="1" applyFont="1" applyFill="1" applyBorder="1" applyAlignment="1" applyProtection="1">
      <alignment horizontal="left" vertical="center" wrapText="1"/>
    </xf>
    <xf numFmtId="49" fontId="1" fillId="2" borderId="55" xfId="0" applyNumberFormat="1" applyFont="1" applyFill="1" applyBorder="1" applyAlignment="1" applyProtection="1">
      <alignment horizontal="left" vertical="center"/>
    </xf>
    <xf numFmtId="49" fontId="1" fillId="2" borderId="56" xfId="0" applyNumberFormat="1" applyFont="1" applyFill="1" applyBorder="1" applyAlignment="1" applyProtection="1">
      <alignment horizontal="left" vertical="center"/>
    </xf>
    <xf numFmtId="0" fontId="0" fillId="6" borderId="52" xfId="0" applyFill="1" applyBorder="1"/>
    <xf numFmtId="0" fontId="1" fillId="2" borderId="47" xfId="0" applyFont="1" applyFill="1" applyBorder="1" applyAlignment="1" applyProtection="1">
      <alignment horizontal="left" vertical="top" wrapText="1"/>
    </xf>
    <xf numFmtId="0" fontId="1" fillId="2" borderId="54" xfId="0" applyFont="1" applyFill="1" applyBorder="1" applyAlignment="1" applyProtection="1">
      <alignment horizontal="left" vertical="top" wrapText="1"/>
    </xf>
    <xf numFmtId="0" fontId="1" fillId="2" borderId="55" xfId="0" applyFont="1" applyFill="1" applyBorder="1" applyAlignment="1" applyProtection="1">
      <alignment horizontal="left" vertical="top" wrapText="1"/>
    </xf>
    <xf numFmtId="0" fontId="1" fillId="2" borderId="56" xfId="0" applyFont="1" applyFill="1" applyBorder="1" applyAlignment="1" applyProtection="1">
      <alignment horizontal="left" vertical="top" wrapText="1"/>
    </xf>
    <xf numFmtId="0" fontId="1" fillId="2" borderId="34" xfId="0" applyFont="1" applyFill="1" applyBorder="1" applyAlignment="1" applyProtection="1">
      <alignment horizontal="left" vertical="top" wrapText="1"/>
    </xf>
    <xf numFmtId="49" fontId="1" fillId="2" borderId="27" xfId="0" applyNumberFormat="1" applyFont="1" applyFill="1" applyBorder="1" applyAlignment="1" applyProtection="1">
      <alignment horizontal="left"/>
    </xf>
    <xf numFmtId="49" fontId="1" fillId="2" borderId="53" xfId="0" applyNumberFormat="1" applyFont="1" applyFill="1" applyBorder="1" applyAlignment="1" applyProtection="1">
      <alignment horizontal="left" wrapText="1"/>
    </xf>
    <xf numFmtId="49" fontId="1" fillId="2" borderId="53" xfId="0" applyNumberFormat="1" applyFont="1" applyFill="1" applyBorder="1" applyAlignment="1" applyProtection="1">
      <alignment horizontal="left"/>
    </xf>
    <xf numFmtId="49" fontId="1" fillId="2" borderId="46" xfId="0" applyNumberFormat="1" applyFont="1" applyFill="1" applyBorder="1" applyAlignment="1" applyProtection="1">
      <alignment horizontal="left"/>
    </xf>
    <xf numFmtId="0" fontId="1" fillId="2" borderId="54"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0" fillId="0" borderId="54" xfId="0" applyFont="1" applyBorder="1" applyAlignment="1">
      <alignment horizontal="left" wrapText="1"/>
    </xf>
    <xf numFmtId="0" fontId="0" fillId="0" borderId="55" xfId="0" applyFont="1" applyBorder="1" applyAlignment="1">
      <alignment horizontal="left" wrapText="1"/>
    </xf>
    <xf numFmtId="0" fontId="0" fillId="0" borderId="56" xfId="0" applyFont="1" applyBorder="1" applyAlignment="1">
      <alignment horizontal="left" wrapText="1"/>
    </xf>
    <xf numFmtId="0" fontId="0" fillId="0" borderId="0" xfId="0" applyFont="1" applyBorder="1" applyAlignment="1" applyProtection="1">
      <protection locked="0"/>
    </xf>
    <xf numFmtId="10" fontId="9" fillId="4" borderId="0" xfId="1" applyNumberFormat="1" applyFont="1" applyFill="1" applyBorder="1" applyAlignment="1" applyProtection="1">
      <alignment vertical="center"/>
    </xf>
    <xf numFmtId="164" fontId="8" fillId="0" borderId="20" xfId="0" applyNumberFormat="1" applyFont="1" applyBorder="1" applyAlignment="1" applyProtection="1">
      <alignment vertical="center"/>
    </xf>
    <xf numFmtId="10" fontId="0" fillId="0" borderId="5" xfId="1" applyNumberFormat="1" applyFont="1" applyFill="1" applyBorder="1" applyProtection="1">
      <protection locked="0"/>
    </xf>
    <xf numFmtId="49" fontId="1" fillId="2" borderId="54" xfId="0" applyNumberFormat="1" applyFont="1" applyFill="1" applyBorder="1" applyAlignment="1" applyProtection="1">
      <alignment horizontal="left" vertical="top" wrapText="1"/>
    </xf>
    <xf numFmtId="49" fontId="1" fillId="2" borderId="55" xfId="0" applyNumberFormat="1" applyFont="1" applyFill="1" applyBorder="1" applyAlignment="1" applyProtection="1">
      <alignment horizontal="left" vertical="top" wrapText="1"/>
    </xf>
    <xf numFmtId="49" fontId="1" fillId="2" borderId="56" xfId="0" applyNumberFormat="1" applyFont="1" applyFill="1" applyBorder="1" applyAlignment="1" applyProtection="1">
      <alignment horizontal="left" vertical="top" wrapText="1"/>
    </xf>
    <xf numFmtId="0" fontId="4" fillId="0" borderId="0" xfId="3" applyFill="1" applyAlignment="1" applyProtection="1">
      <alignment horizontal="left" vertical="center"/>
    </xf>
    <xf numFmtId="0" fontId="0" fillId="0" borderId="0" xfId="0" applyFill="1"/>
    <xf numFmtId="0" fontId="0" fillId="0" borderId="0" xfId="0" applyFill="1" applyProtection="1">
      <protection locked="0"/>
    </xf>
    <xf numFmtId="0" fontId="0" fillId="0" borderId="0" xfId="0" applyFont="1" applyFill="1"/>
    <xf numFmtId="0" fontId="31" fillId="0" borderId="0" xfId="59" applyFont="1"/>
    <xf numFmtId="0" fontId="32" fillId="0" borderId="0" xfId="0" applyFont="1" applyFill="1"/>
    <xf numFmtId="49" fontId="1" fillId="2" borderId="28" xfId="0" applyNumberFormat="1" applyFont="1" applyFill="1" applyBorder="1" applyAlignment="1" applyProtection="1">
      <alignment horizontal="left"/>
    </xf>
    <xf numFmtId="49" fontId="1" fillId="2" borderId="28" xfId="0" applyNumberFormat="1" applyFont="1" applyFill="1" applyBorder="1" applyAlignment="1" applyProtection="1">
      <alignment horizontal="left" vertical="center"/>
    </xf>
    <xf numFmtId="0" fontId="1" fillId="2" borderId="28" xfId="0" applyFont="1" applyFill="1" applyBorder="1" applyAlignment="1" applyProtection="1">
      <alignment horizontal="left" vertical="top" wrapText="1"/>
    </xf>
  </cellXfs>
  <cellStyles count="60">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45" xr:uid="{B8BE6E12-6887-47B8-9128-B5852D66A80B}"/>
    <cellStyle name="60% - Accent2 2" xfId="46" xr:uid="{EC956A6A-D2C6-4B50-AB8C-619E39611007}"/>
    <cellStyle name="60% - Accent3 2" xfId="47" xr:uid="{4A6B2247-E4C6-4DFC-997A-66324A4AF72A}"/>
    <cellStyle name="60% - Accent4 2" xfId="48" xr:uid="{C71B243E-4201-4C11-BDC7-747DF6B503C3}"/>
    <cellStyle name="60% - Accent5 2" xfId="49" xr:uid="{7F4EFE76-4C4F-42D5-9AAB-B6CBEB0356D4}"/>
    <cellStyle name="60% - Accent6 2" xfId="50" xr:uid="{06FF9984-B3A9-4CE8-8CB7-43A8DFF7428B}"/>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Comma" xfId="2" builtinId="3"/>
    <cellStyle name="Comma 2" xfId="55" xr:uid="{E8F2E9E9-FA63-4B0E-87AA-DA384AAC1CB2}"/>
    <cellStyle name="Comma 3" xfId="41" xr:uid="{CEBC972B-1170-4F3B-B5B2-85D18CB8CD2A}"/>
    <cellStyle name="Comma 4" xfId="58" xr:uid="{E1592B3D-A7E7-4F42-966F-2D05D1E6DB94}"/>
    <cellStyle name="Currency 2" xfId="52" xr:uid="{7F2336AC-AEC6-44BB-9843-6AB4C7A83555}"/>
    <cellStyle name="Currency 3" xfId="38" xr:uid="{C0CA56D2-FCC9-425D-B8BE-4CA1EACC0F15}"/>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59" builtinId="8"/>
    <cellStyle name="Hyperlink 2" xfId="36" xr:uid="{DF76F4B9-5705-41BE-BBB1-BB2A73800F2A}"/>
    <cellStyle name="Input" xfId="9" builtinId="20" customBuiltin="1"/>
    <cellStyle name="Linked Cell" xfId="12" builtinId="24" customBuiltin="1"/>
    <cellStyle name="Neutral 2" xfId="44" xr:uid="{B61B3FED-A60A-4BC6-B79A-A6A28E3C5544}"/>
    <cellStyle name="Normal" xfId="0" builtinId="0"/>
    <cellStyle name="Normal 2" xfId="39" xr:uid="{45F7E9FA-2816-4A61-B04D-9F1AA081D81E}"/>
    <cellStyle name="Normal 2 2" xfId="53" xr:uid="{74C91730-0942-4164-8EA3-08DC1AA40291}"/>
    <cellStyle name="Normal 3" xfId="51" xr:uid="{6E024C20-0FC3-435F-BF79-41F821128B61}"/>
    <cellStyle name="Normal 3 2" xfId="57" xr:uid="{40934944-6FE2-4A55-8DE8-E1997CF10638}"/>
    <cellStyle name="Normal 4" xfId="40" xr:uid="{F72E2698-4362-4807-A2F4-1AF90DCAFAC8}"/>
    <cellStyle name="Normal 5" xfId="35" xr:uid="{AACB53D9-7162-46C4-91B6-C26B2D7FD89E}"/>
    <cellStyle name="Note 2" xfId="54" xr:uid="{9084BD4C-097A-402D-8E38-E76493DBDFBE}"/>
    <cellStyle name="Output" xfId="10" builtinId="21" customBuiltin="1"/>
    <cellStyle name="Percent" xfId="1" builtinId="5"/>
    <cellStyle name="Percent 2" xfId="56" xr:uid="{C55701F7-9B62-432F-AB49-95100F132537}"/>
    <cellStyle name="Percent 3" xfId="42" xr:uid="{D4EAE29E-89BE-4B09-9B5B-49E5D2C50CB7}"/>
    <cellStyle name="Percent 4" xfId="37" xr:uid="{65D109B4-4063-42E7-B322-87513D394733}"/>
    <cellStyle name="Title 2" xfId="43" xr:uid="{DD2E3F6F-7132-478E-AE82-C0A69DA3B185}"/>
    <cellStyle name="Total" xfId="16" builtinId="25" customBuiltin="1"/>
    <cellStyle name="Warning Text" xfId="14" builtinId="11" customBuiltin="1"/>
  </cellStyles>
  <dxfs count="213">
    <dxf>
      <numFmt numFmtId="164" formatCode="&quot;$&quot;#,##0.00"/>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center" textRotation="0" wrapText="1"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bottom/>
      </border>
    </dxf>
    <dxf>
      <numFmt numFmtId="19" formatCode="m/d/yyyy"/>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1" formatCode="0"/>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30" formatCode="@"/>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right" vertical="center" textRotation="0" wrapText="0" indent="0" justifyLastLine="0" shrinkToFit="0" readingOrder="0"/>
      <border diagonalUp="0" diagonalDown="0" outline="0">
        <left style="thin">
          <color indexed="64"/>
        </left>
        <right style="thin">
          <color indexed="64"/>
        </right>
        <top/>
        <bottom/>
      </border>
    </dxf>
    <dxf>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indexed="65"/>
        </patternFill>
      </fill>
      <protection locked="0" hidden="0"/>
    </dxf>
    <dxf>
      <fill>
        <patternFill patternType="none">
          <fgColor indexed="64"/>
          <bgColor auto="1"/>
        </patternFill>
      </fill>
      <protection locked="0" hidden="0"/>
    </dxf>
    <dxf>
      <protection locked="0" hidden="0"/>
    </dxf>
    <dxf>
      <protection locked="0" hidden="0"/>
    </dxf>
    <dxf>
      <protection locked="0" hidden="0"/>
    </dxf>
    <dxf>
      <protection locked="0" hidden="0"/>
    </dxf>
    <dxf>
      <protection locked="0" hidden="0"/>
    </dxf>
    <dxf>
      <fill>
        <patternFill patternType="none">
          <fgColor indexed="64"/>
          <bgColor auto="1"/>
        </patternFill>
      </fill>
      <protection locked="0" hidden="0"/>
    </dxf>
    <dxf>
      <protection locked="0" hidden="0"/>
    </dxf>
    <dxf>
      <protection locked="0" hidden="0"/>
    </dxf>
    <dxf>
      <protection locked="0" hidden="0"/>
    </dxf>
    <dxf>
      <protection locked="0" hidden="0"/>
    </dxf>
    <dxf>
      <protection locked="0" hidden="0"/>
    </dxf>
    <dxf>
      <protection locked="0" hidden="0"/>
    </dxf>
    <dxf>
      <border outline="0">
        <top style="medium">
          <color indexed="64"/>
        </top>
      </border>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numFmt numFmtId="14" formatCode="0.00%"/>
      <fill>
        <patternFill patternType="none">
          <fgColor indexed="64"/>
          <bgColor auto="1"/>
        </patternFill>
      </fill>
      <border diagonalUp="0" diagonalDown="0" outline="0">
        <left style="thin">
          <color indexed="64"/>
        </left>
        <right/>
        <top style="thin">
          <color indexed="64"/>
        </top>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rder>
    </dxf>
    <dxf>
      <border>
        <bottom style="medium">
          <color auto="1"/>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ttom style="medium">
          <color indexed="64"/>
        </bottom>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top style="medium">
          <color indexed="64"/>
        </top>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2022560C-F1B9-432F-9BB5-097F52DA626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WPPA/ACTUARY/HEALTH/Community%20Rating/2017/zzz%20-%202016%20Forms/FOR%20PLANS%20Small%20HMO%20Form%20v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ntrols"/>
      <sheetName val="data"/>
      <sheetName val="Current CR Payment1"/>
      <sheetName val="CR Payment Adjustment1"/>
      <sheetName val="Current CR Payment2"/>
      <sheetName val="CR Payment Adjustment2"/>
      <sheetName val="Current CR Payment3"/>
      <sheetName val="CR Payment Adjustment3"/>
    </sheetNames>
    <sheetDataSet>
      <sheetData sheetId="0" refreshError="1"/>
      <sheetData sheetId="1">
        <row r="1">
          <cell r="B1">
            <v>1</v>
          </cell>
        </row>
      </sheetData>
      <sheetData sheetId="2">
        <row r="3">
          <cell r="A3">
            <v>1</v>
          </cell>
          <cell r="B3">
            <v>2016</v>
          </cell>
          <cell r="C3" t="str">
            <v>Aetna HealthFund</v>
          </cell>
          <cell r="D3">
            <v>224</v>
          </cell>
          <cell r="E3" t="str">
            <v>N61</v>
          </cell>
          <cell r="F3">
            <v>0</v>
          </cell>
          <cell r="G3" t="str">
            <v>HDHP</v>
          </cell>
          <cell r="H3" t="str">
            <v>CDHP</v>
          </cell>
          <cell r="I3">
            <v>0</v>
          </cell>
          <cell r="J3">
            <v>22</v>
          </cell>
          <cell r="K3" t="str">
            <v>N6</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0</v>
          </cell>
          <cell r="BO3">
            <v>0</v>
          </cell>
          <cell r="BP3" t="str">
            <v>C</v>
          </cell>
          <cell r="BQ3">
            <v>0</v>
          </cell>
          <cell r="BR3">
            <v>0</v>
          </cell>
          <cell r="BS3">
            <v>0</v>
          </cell>
          <cell r="BT3">
            <v>0</v>
          </cell>
          <cell r="BU3">
            <v>0</v>
          </cell>
          <cell r="BV3">
            <v>0</v>
          </cell>
          <cell r="BW3">
            <v>0</v>
          </cell>
          <cell r="BX3">
            <v>0</v>
          </cell>
          <cell r="BY3">
            <v>0</v>
          </cell>
          <cell r="BZ3">
            <v>0</v>
          </cell>
          <cell r="CA3">
            <v>0</v>
          </cell>
          <cell r="CB3">
            <v>0</v>
          </cell>
          <cell r="CC3">
            <v>0</v>
          </cell>
          <cell r="CD3">
            <v>0</v>
          </cell>
          <cell r="CE3">
            <v>0</v>
          </cell>
          <cell r="CF3">
            <v>0</v>
          </cell>
          <cell r="CG3">
            <v>0</v>
          </cell>
          <cell r="CH3">
            <v>0</v>
          </cell>
          <cell r="CI3">
            <v>0</v>
          </cell>
          <cell r="CJ3">
            <v>0</v>
          </cell>
          <cell r="CK3">
            <v>0</v>
          </cell>
          <cell r="CL3">
            <v>0</v>
          </cell>
          <cell r="CM3">
            <v>0</v>
          </cell>
          <cell r="CN3">
            <v>0</v>
          </cell>
          <cell r="CO3">
            <v>0</v>
          </cell>
          <cell r="CP3">
            <v>4</v>
          </cell>
          <cell r="CQ3">
            <v>1</v>
          </cell>
          <cell r="CR3">
            <v>0</v>
          </cell>
          <cell r="CS3" t="str">
            <v>L</v>
          </cell>
          <cell r="CT3" t="str">
            <v>L</v>
          </cell>
          <cell r="CU3">
            <v>0</v>
          </cell>
          <cell r="CV3">
            <v>0</v>
          </cell>
          <cell r="CW3">
            <v>0</v>
          </cell>
          <cell r="CX3">
            <v>0</v>
          </cell>
          <cell r="CY3">
            <v>0</v>
          </cell>
          <cell r="CZ3">
            <v>7.35</v>
          </cell>
          <cell r="DA3">
            <v>16.21</v>
          </cell>
          <cell r="DB3">
            <v>0</v>
          </cell>
          <cell r="DC3">
            <v>0</v>
          </cell>
          <cell r="DD3">
            <v>0</v>
          </cell>
          <cell r="DE3">
            <v>0</v>
          </cell>
          <cell r="DF3">
            <v>0</v>
          </cell>
          <cell r="DG3">
            <v>0</v>
          </cell>
          <cell r="DH3">
            <v>0</v>
          </cell>
          <cell r="DI3">
            <v>1</v>
          </cell>
          <cell r="DJ3">
            <v>2016</v>
          </cell>
          <cell r="DK3" t="str">
            <v>Aetna HealthFund</v>
          </cell>
          <cell r="DL3" t="str">
            <v>HDHP</v>
          </cell>
          <cell r="DM3" t="str">
            <v>CDHP</v>
          </cell>
          <cell r="DN3">
            <v>0</v>
          </cell>
          <cell r="DO3">
            <v>22</v>
          </cell>
          <cell r="DP3" t="str">
            <v>N6</v>
          </cell>
          <cell r="DQ3">
            <v>0</v>
          </cell>
          <cell r="DR3">
            <v>0</v>
          </cell>
          <cell r="DS3">
            <v>0</v>
          </cell>
          <cell r="DT3">
            <v>0</v>
          </cell>
          <cell r="DU3">
            <v>0</v>
          </cell>
          <cell r="DV3">
            <v>0</v>
          </cell>
          <cell r="DW3">
            <v>230.91</v>
          </cell>
          <cell r="DX3">
            <v>509.36</v>
          </cell>
          <cell r="DY3">
            <v>0</v>
          </cell>
          <cell r="DZ3">
            <v>0</v>
          </cell>
          <cell r="EA3">
            <v>0</v>
          </cell>
          <cell r="EB3">
            <v>0</v>
          </cell>
          <cell r="EC3">
            <v>0</v>
          </cell>
          <cell r="ED3">
            <v>0</v>
          </cell>
          <cell r="EE3">
            <v>0</v>
          </cell>
          <cell r="EF3">
            <v>0</v>
          </cell>
          <cell r="EG3">
            <v>0</v>
          </cell>
          <cell r="EH3">
            <v>0</v>
          </cell>
          <cell r="EI3">
            <v>0</v>
          </cell>
          <cell r="EJ3">
            <v>0</v>
          </cell>
          <cell r="EK3">
            <v>0</v>
          </cell>
          <cell r="EL3">
            <v>0</v>
          </cell>
          <cell r="EM3">
            <v>0</v>
          </cell>
          <cell r="EN3">
            <v>0</v>
          </cell>
          <cell r="EO3">
            <v>0</v>
          </cell>
          <cell r="EP3">
            <v>0</v>
          </cell>
          <cell r="EQ3">
            <v>0</v>
          </cell>
          <cell r="ER3">
            <v>0</v>
          </cell>
          <cell r="ES3">
            <v>0</v>
          </cell>
          <cell r="ET3">
            <v>0</v>
          </cell>
          <cell r="EU3">
            <v>0</v>
          </cell>
          <cell r="EV3">
            <v>0</v>
          </cell>
          <cell r="EW3">
            <v>0</v>
          </cell>
          <cell r="EX3">
            <v>0</v>
          </cell>
          <cell r="EY3">
            <v>0</v>
          </cell>
          <cell r="EZ3">
            <v>0</v>
          </cell>
          <cell r="FA3">
            <v>0</v>
          </cell>
          <cell r="FB3">
            <v>0</v>
          </cell>
          <cell r="FC3">
            <v>0</v>
          </cell>
          <cell r="FD3">
            <v>0</v>
          </cell>
          <cell r="FE3">
            <v>0</v>
          </cell>
          <cell r="FF3">
            <v>0</v>
          </cell>
          <cell r="FG3">
            <v>0</v>
          </cell>
          <cell r="FH3">
            <v>0</v>
          </cell>
          <cell r="FI3">
            <v>0</v>
          </cell>
          <cell r="FJ3">
            <v>0</v>
          </cell>
          <cell r="FK3">
            <v>0</v>
          </cell>
          <cell r="FL3">
            <v>0</v>
          </cell>
          <cell r="FM3">
            <v>0</v>
          </cell>
          <cell r="FN3">
            <v>0</v>
          </cell>
          <cell r="FO3">
            <v>0</v>
          </cell>
          <cell r="FP3">
            <v>0</v>
          </cell>
          <cell r="FQ3">
            <v>0</v>
          </cell>
          <cell r="FR3">
            <v>0</v>
          </cell>
          <cell r="FS3">
            <v>0</v>
          </cell>
          <cell r="FT3">
            <v>0</v>
          </cell>
          <cell r="FU3">
            <v>0</v>
          </cell>
          <cell r="FV3">
            <v>0</v>
          </cell>
          <cell r="FW3">
            <v>0</v>
          </cell>
          <cell r="FX3">
            <v>0</v>
          </cell>
          <cell r="FY3">
            <v>0</v>
          </cell>
          <cell r="FZ3">
            <v>0</v>
          </cell>
          <cell r="GA3">
            <v>0</v>
          </cell>
          <cell r="GB3">
            <v>210.05</v>
          </cell>
          <cell r="GC3">
            <v>529.74</v>
          </cell>
          <cell r="GD3">
            <v>0</v>
          </cell>
          <cell r="GE3">
            <v>0</v>
          </cell>
          <cell r="GF3">
            <v>0</v>
          </cell>
          <cell r="GG3">
            <v>0</v>
          </cell>
          <cell r="GH3">
            <v>0</v>
          </cell>
          <cell r="GI3">
            <v>0</v>
          </cell>
          <cell r="GJ3">
            <v>0</v>
          </cell>
          <cell r="GK3">
            <v>0</v>
          </cell>
          <cell r="GL3">
            <v>0</v>
          </cell>
          <cell r="GM3">
            <v>0</v>
          </cell>
          <cell r="GN3">
            <v>0</v>
          </cell>
          <cell r="GO3">
            <v>0</v>
          </cell>
          <cell r="GP3">
            <v>0</v>
          </cell>
          <cell r="GQ3">
            <v>0</v>
          </cell>
          <cell r="GR3">
            <v>0</v>
          </cell>
          <cell r="GS3">
            <v>0</v>
          </cell>
          <cell r="GT3">
            <v>0</v>
          </cell>
          <cell r="GU3">
            <v>0</v>
          </cell>
          <cell r="GV3">
            <v>0</v>
          </cell>
          <cell r="GW3">
            <v>0</v>
          </cell>
          <cell r="GX3">
            <v>0</v>
          </cell>
          <cell r="GY3">
            <v>0</v>
          </cell>
          <cell r="GZ3">
            <v>0</v>
          </cell>
          <cell r="HA3">
            <v>0</v>
          </cell>
          <cell r="HB3">
            <v>0</v>
          </cell>
          <cell r="HC3">
            <v>0</v>
          </cell>
          <cell r="HD3">
            <v>0</v>
          </cell>
          <cell r="HE3">
            <v>0</v>
          </cell>
          <cell r="HF3">
            <v>0</v>
          </cell>
          <cell r="HG3">
            <v>0</v>
          </cell>
          <cell r="HH3">
            <v>0</v>
          </cell>
          <cell r="HI3">
            <v>0</v>
          </cell>
          <cell r="HJ3">
            <v>0</v>
          </cell>
          <cell r="HK3">
            <v>0</v>
          </cell>
          <cell r="HL3">
            <v>0</v>
          </cell>
          <cell r="HM3">
            <v>0</v>
          </cell>
          <cell r="HN3">
            <v>0</v>
          </cell>
          <cell r="HO3">
            <v>0</v>
          </cell>
          <cell r="HP3">
            <v>0</v>
          </cell>
          <cell r="HQ3">
            <v>0</v>
          </cell>
          <cell r="HR3">
            <v>0</v>
          </cell>
          <cell r="HS3">
            <v>0</v>
          </cell>
          <cell r="HT3">
            <v>0</v>
          </cell>
          <cell r="HU3">
            <v>0</v>
          </cell>
          <cell r="HV3">
            <v>0</v>
          </cell>
          <cell r="HW3">
            <v>0</v>
          </cell>
          <cell r="HX3">
            <v>0</v>
          </cell>
          <cell r="HY3">
            <v>0</v>
          </cell>
          <cell r="HZ3">
            <v>0</v>
          </cell>
          <cell r="IA3">
            <v>0</v>
          </cell>
          <cell r="IB3">
            <v>0</v>
          </cell>
          <cell r="IC3">
            <v>0</v>
          </cell>
          <cell r="ID3">
            <v>0</v>
          </cell>
          <cell r="IE3">
            <v>0</v>
          </cell>
          <cell r="IF3">
            <v>0</v>
          </cell>
          <cell r="IG3">
            <v>0</v>
          </cell>
          <cell r="IH3">
            <v>0</v>
          </cell>
          <cell r="II3">
            <v>0</v>
          </cell>
          <cell r="IJ3">
            <v>0</v>
          </cell>
          <cell r="IK3">
            <v>0</v>
          </cell>
          <cell r="IL3">
            <v>0</v>
          </cell>
          <cell r="IM3">
            <v>0</v>
          </cell>
          <cell r="IN3">
            <v>0</v>
          </cell>
          <cell r="IO3">
            <v>0</v>
          </cell>
          <cell r="IP3">
            <v>0</v>
          </cell>
          <cell r="IQ3">
            <v>0</v>
          </cell>
          <cell r="IR3">
            <v>0</v>
          </cell>
          <cell r="IS3">
            <v>0</v>
          </cell>
          <cell r="IT3">
            <v>0</v>
          </cell>
          <cell r="IU3">
            <v>0</v>
          </cell>
          <cell r="IV3">
            <v>0</v>
          </cell>
          <cell r="IW3">
            <v>0</v>
          </cell>
          <cell r="IX3">
            <v>0</v>
          </cell>
          <cell r="IY3">
            <v>0</v>
          </cell>
          <cell r="IZ3">
            <v>0</v>
          </cell>
          <cell r="JA3">
            <v>0</v>
          </cell>
          <cell r="JB3">
            <v>0</v>
          </cell>
          <cell r="JC3">
            <v>0</v>
          </cell>
          <cell r="JD3">
            <v>0</v>
          </cell>
          <cell r="JE3">
            <v>0</v>
          </cell>
          <cell r="JF3">
            <v>0</v>
          </cell>
          <cell r="JG3">
            <v>0</v>
          </cell>
          <cell r="JH3">
            <v>0</v>
          </cell>
          <cell r="JI3">
            <v>0</v>
          </cell>
          <cell r="JJ3">
            <v>0</v>
          </cell>
          <cell r="JK3">
            <v>0</v>
          </cell>
          <cell r="JL3">
            <v>0</v>
          </cell>
          <cell r="JM3">
            <v>0</v>
          </cell>
          <cell r="JN3">
            <v>0</v>
          </cell>
          <cell r="JO3">
            <v>0</v>
          </cell>
          <cell r="JP3">
            <v>0</v>
          </cell>
          <cell r="JQ3">
            <v>0</v>
          </cell>
          <cell r="JR3">
            <v>0</v>
          </cell>
          <cell r="JS3">
            <v>0</v>
          </cell>
          <cell r="JT3">
            <v>0</v>
          </cell>
          <cell r="JU3">
            <v>0</v>
          </cell>
          <cell r="JV3">
            <v>0</v>
          </cell>
          <cell r="JW3">
            <v>0</v>
          </cell>
          <cell r="JX3">
            <v>0</v>
          </cell>
          <cell r="JY3">
            <v>0</v>
          </cell>
          <cell r="JZ3">
            <v>0</v>
          </cell>
          <cell r="KA3">
            <v>0</v>
          </cell>
          <cell r="KB3">
            <v>0</v>
          </cell>
          <cell r="KC3">
            <v>0</v>
          </cell>
          <cell r="KD3">
            <v>0</v>
          </cell>
          <cell r="KE3">
            <v>0</v>
          </cell>
          <cell r="KF3">
            <v>0</v>
          </cell>
          <cell r="KG3">
            <v>0</v>
          </cell>
          <cell r="KH3">
            <v>0</v>
          </cell>
          <cell r="KI3">
            <v>0</v>
          </cell>
          <cell r="KJ3">
            <v>0</v>
          </cell>
          <cell r="KK3">
            <v>0</v>
          </cell>
          <cell r="KL3">
            <v>0</v>
          </cell>
          <cell r="KM3">
            <v>0</v>
          </cell>
          <cell r="KN3">
            <v>0</v>
          </cell>
          <cell r="KO3">
            <v>1</v>
          </cell>
          <cell r="KP3">
            <v>2016</v>
          </cell>
          <cell r="KQ3" t="str">
            <v>Aetna HealthFund</v>
          </cell>
          <cell r="KR3" t="str">
            <v>HDHP</v>
          </cell>
          <cell r="KS3" t="str">
            <v>CDHP</v>
          </cell>
          <cell r="KT3">
            <v>0</v>
          </cell>
          <cell r="KU3">
            <v>22</v>
          </cell>
          <cell r="KV3" t="str">
            <v>N6</v>
          </cell>
          <cell r="KW3">
            <v>0</v>
          </cell>
          <cell r="KX3">
            <v>224</v>
          </cell>
          <cell r="KY3" t="str">
            <v>N61</v>
          </cell>
          <cell r="KZ3">
            <v>0</v>
          </cell>
          <cell r="LA3">
            <v>0</v>
          </cell>
          <cell r="LB3">
            <v>0</v>
          </cell>
          <cell r="LC3">
            <v>0</v>
          </cell>
          <cell r="LD3">
            <v>0</v>
          </cell>
          <cell r="LE3">
            <v>0</v>
          </cell>
          <cell r="LF3">
            <v>0</v>
          </cell>
          <cell r="LG3">
            <v>10495861</v>
          </cell>
          <cell r="LH3">
            <v>0</v>
          </cell>
          <cell r="LI3">
            <v>0</v>
          </cell>
          <cell r="LJ3">
            <v>0</v>
          </cell>
          <cell r="LK3">
            <v>0</v>
          </cell>
          <cell r="LL3">
            <v>0</v>
          </cell>
          <cell r="LM3">
            <v>0</v>
          </cell>
          <cell r="LN3">
            <v>0</v>
          </cell>
          <cell r="LO3">
            <v>0</v>
          </cell>
          <cell r="LP3">
            <v>0</v>
          </cell>
          <cell r="LQ3">
            <v>0</v>
          </cell>
          <cell r="LR3">
            <v>0</v>
          </cell>
          <cell r="LS3">
            <v>0</v>
          </cell>
          <cell r="LT3">
            <v>0</v>
          </cell>
          <cell r="LU3">
            <v>0</v>
          </cell>
          <cell r="LV3">
            <v>0</v>
          </cell>
          <cell r="LW3">
            <v>0</v>
          </cell>
          <cell r="LX3">
            <v>0</v>
          </cell>
          <cell r="LY3">
            <v>0</v>
          </cell>
          <cell r="LZ3">
            <v>0</v>
          </cell>
          <cell r="MA3">
            <v>0</v>
          </cell>
          <cell r="MB3">
            <v>0</v>
          </cell>
          <cell r="MC3">
            <v>0</v>
          </cell>
          <cell r="MD3">
            <v>0</v>
          </cell>
          <cell r="ME3">
            <v>0</v>
          </cell>
          <cell r="MF3">
            <v>0</v>
          </cell>
          <cell r="MG3">
            <v>0</v>
          </cell>
          <cell r="MH3">
            <v>0</v>
          </cell>
          <cell r="MI3">
            <v>0</v>
          </cell>
          <cell r="MJ3">
            <v>0</v>
          </cell>
          <cell r="MK3">
            <v>0</v>
          </cell>
          <cell r="ML3">
            <v>0</v>
          </cell>
          <cell r="MM3">
            <v>0</v>
          </cell>
          <cell r="MN3">
            <v>0</v>
          </cell>
          <cell r="MO3">
            <v>0</v>
          </cell>
          <cell r="MP3">
            <v>0</v>
          </cell>
          <cell r="MQ3">
            <v>0</v>
          </cell>
          <cell r="MR3">
            <v>1</v>
          </cell>
          <cell r="MS3">
            <v>2016</v>
          </cell>
          <cell r="MT3" t="str">
            <v>Aetna HealthFund</v>
          </cell>
          <cell r="MU3">
            <v>224</v>
          </cell>
          <cell r="MV3" t="str">
            <v>N61</v>
          </cell>
          <cell r="MW3">
            <v>0</v>
          </cell>
          <cell r="MX3" t="str">
            <v>HDHP</v>
          </cell>
          <cell r="MY3" t="str">
            <v>CDHP</v>
          </cell>
          <cell r="MZ3">
            <v>0</v>
          </cell>
          <cell r="NA3">
            <v>22</v>
          </cell>
          <cell r="NB3" t="str">
            <v>N6</v>
          </cell>
          <cell r="NC3">
            <v>0</v>
          </cell>
          <cell r="ND3">
            <v>0</v>
          </cell>
          <cell r="NE3">
            <v>0</v>
          </cell>
          <cell r="NF3">
            <v>0</v>
          </cell>
          <cell r="NG3">
            <v>0</v>
          </cell>
          <cell r="NH3">
            <v>0</v>
          </cell>
          <cell r="NI3">
            <v>0</v>
          </cell>
          <cell r="NJ3">
            <v>0</v>
          </cell>
          <cell r="NK3">
            <v>0</v>
          </cell>
          <cell r="NL3">
            <v>0</v>
          </cell>
          <cell r="NM3">
            <v>0</v>
          </cell>
          <cell r="NN3">
            <v>0</v>
          </cell>
          <cell r="NO3">
            <v>0</v>
          </cell>
          <cell r="NP3">
            <v>0</v>
          </cell>
          <cell r="NQ3">
            <v>0</v>
          </cell>
          <cell r="NR3">
            <v>0</v>
          </cell>
          <cell r="NS3">
            <v>0</v>
          </cell>
          <cell r="NT3">
            <v>0</v>
          </cell>
          <cell r="NU3">
            <v>0</v>
          </cell>
          <cell r="NV3">
            <v>0</v>
          </cell>
          <cell r="NW3">
            <v>0</v>
          </cell>
          <cell r="NX3">
            <v>0</v>
          </cell>
          <cell r="NY3">
            <v>15.89</v>
          </cell>
          <cell r="NZ3">
            <v>0</v>
          </cell>
          <cell r="OA3">
            <v>0</v>
          </cell>
          <cell r="OB3">
            <v>0</v>
          </cell>
          <cell r="OC3">
            <v>499.37</v>
          </cell>
          <cell r="OD3">
            <v>0</v>
          </cell>
          <cell r="OE3">
            <v>0</v>
          </cell>
          <cell r="OF3">
            <v>0</v>
          </cell>
          <cell r="OG3">
            <v>0</v>
          </cell>
          <cell r="OH3">
            <v>0</v>
          </cell>
          <cell r="OI3">
            <v>0</v>
          </cell>
          <cell r="OJ3">
            <v>0</v>
          </cell>
          <cell r="OK3">
            <v>0</v>
          </cell>
          <cell r="OL3">
            <v>0</v>
          </cell>
          <cell r="OM3">
            <v>0</v>
          </cell>
          <cell r="ON3">
            <v>0</v>
          </cell>
          <cell r="OO3">
            <v>0</v>
          </cell>
          <cell r="OP3">
            <v>0</v>
          </cell>
          <cell r="OQ3">
            <v>0</v>
          </cell>
          <cell r="OR3">
            <v>0</v>
          </cell>
          <cell r="OS3">
            <v>460.65</v>
          </cell>
          <cell r="OT3">
            <v>0</v>
          </cell>
          <cell r="OU3">
            <v>0</v>
          </cell>
          <cell r="OV3">
            <v>0</v>
          </cell>
          <cell r="OW3">
            <v>0</v>
          </cell>
          <cell r="OX3">
            <v>0</v>
          </cell>
          <cell r="OY3">
            <v>0</v>
          </cell>
          <cell r="OZ3">
            <v>0</v>
          </cell>
          <cell r="PA3">
            <v>0</v>
          </cell>
          <cell r="PB3">
            <v>0</v>
          </cell>
          <cell r="PC3">
            <v>0</v>
          </cell>
          <cell r="PD3">
            <v>0</v>
          </cell>
          <cell r="PE3">
            <v>0</v>
          </cell>
          <cell r="PF3">
            <v>0</v>
          </cell>
          <cell r="PG3">
            <v>0</v>
          </cell>
          <cell r="PH3">
            <v>0</v>
          </cell>
          <cell r="PI3">
            <v>0</v>
          </cell>
          <cell r="PJ3">
            <v>0</v>
          </cell>
          <cell r="PK3">
            <v>0</v>
          </cell>
          <cell r="PL3">
            <v>0</v>
          </cell>
          <cell r="PM3">
            <v>0</v>
          </cell>
          <cell r="PN3">
            <v>0</v>
          </cell>
          <cell r="PO3">
            <v>0</v>
          </cell>
          <cell r="PP3">
            <v>0</v>
          </cell>
          <cell r="PQ3">
            <v>0</v>
          </cell>
          <cell r="PR3">
            <v>0</v>
          </cell>
          <cell r="PS3">
            <v>0</v>
          </cell>
          <cell r="PT3">
            <v>0</v>
          </cell>
          <cell r="PU3">
            <v>0</v>
          </cell>
          <cell r="PV3">
            <v>0</v>
          </cell>
          <cell r="PW3">
            <v>0</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F3801F-42E2-4C09-8AF6-799D0F079DDE}" name="Att1SmallCarriers" displayName="Att1SmallCarriers" ref="A18:AR181" totalsRowShown="0" headerRowDxfId="212" dataDxfId="211" dataCellStyle="Percent">
  <autoFilter ref="A18:AR181" xr:uid="{9AF3801F-42E2-4C09-8AF6-799D0F079D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autoFilter>
  <tableColumns count="44">
    <tableColumn id="1" xr3:uid="{1A631CD8-827E-476C-9038-41BE93B3A6E2}" name="Self Enrollment Code" dataDxfId="210"/>
    <tableColumn id="38" xr3:uid="{86674A15-1B4B-4EF5-B4E1-70A8C8791290}" name="FEHB or PSHB" dataDxfId="209"/>
    <tableColumn id="2" xr3:uid="{08720C60-3770-4C69-9617-308E74EA723A}" name="OPTION _x000a_(High/Standard/HDHP/_x000a_CDHP/Basic/Value)" dataDxfId="208"/>
    <tableColumn id="3" xr3:uid="{FABB8C87-EB4D-4D4A-B455-0E7E03D7562B}" name="Contract Number" dataDxfId="207"/>
    <tableColumn id="4" xr3:uid="{1EAD0C4C-74AA-44B5-83E3-277AA34AF242}" name="State/Region" dataDxfId="206"/>
    <tableColumn id="5" xr3:uid="{FE86CFA2-E4A8-4F50-84A8-C9D5A41F6B89}" name="Q2. What are the 2026 proposed Federal group rates?_x000a_Self" dataDxfId="205"/>
    <tableColumn id="6" xr3:uid="{7D3F5831-94B5-4C84-8948-C17742202832}" name="Q2. What are the 2026 proposed Federal group rates? _x000a_Self+1" dataDxfId="204"/>
    <tableColumn id="7" xr3:uid="{610F642D-0711-4991-A9DC-3488E13A2BA5}" name="Q2. What are the 2026 proposed Federal group rates? _x000a_Family" dataDxfId="203"/>
    <tableColumn id="8" xr3:uid="{7E964F25-B92B-4016-BDD3-E4CE9813BFF0}" name="Q3. Enter the adjustment to the 2026 proposed Federal group rates as a result of the reconciliation of the 2025 Federal group rates._x000a_Self" dataDxfId="202"/>
    <tableColumn id="9" xr3:uid="{23C718DC-2A18-4A92-ABD5-6BBBD122E226}" name=" Q3. Enter the adjustment to the 2026 proposed Federal group rates as a result of the reconciliation of the 2025 Federal group rates. _x000a_Self+1" dataDxfId="201"/>
    <tableColumn id="10" xr3:uid="{60A1AA08-DE93-4892-A2C1-E69F78BBFA8D}" name="Q3. Enter the adjustment to the 2026 proposed Federal group rates as a result of the reconciliation of the 2025 Federal group rates. _x000a_Family" dataDxfId="200"/>
    <tableColumn id="11" xr3:uid="{227CF613-F2CE-4D26-A336-B8FF5C9E0341}" name="Q4. What are the proposed 2026 Federal group rates after adjustments?_x000a_Self" dataDxfId="199"/>
    <tableColumn id="12" xr3:uid="{837463AB-9EBB-43B1-B294-3C958D94D712}" name="Q4. What are the proposed 2026 Federal group rates after adjustments?_x000a_Self+1" dataDxfId="198"/>
    <tableColumn id="13" xr3:uid="{8C647777-3868-4AD0-A662-A99D50214701}" name="Q4. What are the proposed 2026 Federal group rates after adjustments?_x000a_Family" dataDxfId="197"/>
    <tableColumn id="14" xr3:uid="{2367A6D1-FE6A-4194-8C8E-7C0B239CC49E}" name="2025 Net-to-Carrier Rates_x000a_Self" dataDxfId="196"/>
    <tableColumn id="15" xr3:uid="{F69BDBCD-966D-4D9D-B2D3-602685A2A3B1}" name="2025 Net-to-Carrier Rates_x000a_Self+1" dataDxfId="195"/>
    <tableColumn id="16" xr3:uid="{008FCA24-F8C9-43EA-AAAE-C979CAE64611}" name="2025 Net-to-Carrier Rates_x000a_Family" dataDxfId="194"/>
    <tableColumn id="17" xr3:uid="{DAA45A63-518C-427C-831D-6E9CCBA97E6E}" name="2025 Gross Premium (Net-to-Carrier Rates * 1.04)_x000a_Self" dataDxfId="193">
      <calculatedColumnFormula>IF(F19="","",ROUND(O19*1.04,2))</calculatedColumnFormula>
    </tableColumn>
    <tableColumn id="18" xr3:uid="{E2FCF2A9-8E86-4237-B4F9-049A9C9C62AC}" name="2025 Gross Premium (Net-to-Carrier Rates * 1.04)_x000a_Self+1" dataDxfId="192">
      <calculatedColumnFormula>IF(F19="","",ROUND(P19*1.04,2))</calculatedColumnFormula>
    </tableColumn>
    <tableColumn id="19" xr3:uid="{BD66AC6E-4DED-4FEF-B8AA-C0F0C8B35E1A}" name="2025 Gross Premium (Net-to-Carrier Rates * 1.04)_x000a_Family" dataDxfId="191">
      <calculatedColumnFormula>IF(F19="","",ROUND(Q19*1.04,2))</calculatedColumnFormula>
    </tableColumn>
    <tableColumn id="41" xr3:uid="{22C3D017-1317-4E4F-9372-D30BE7A9EAB7}" name="2025 Maximum Government Contribution Based on Entry in Column B_x000a_Self" dataDxfId="190">
      <calculatedColumnFormula>IF(Att1SmallCarriers[[#This Row],[FEHB or PSHB]]="","",IF(Att1SmallCarriers[[#This Row],[FEHB or PSHB]]="FEHB",298.08,IF(Att1SmallCarriers[[#This Row],[FEHB or PSHB]]="PSHB",286.09,"")))</calculatedColumnFormula>
    </tableColumn>
    <tableColumn id="42" xr3:uid="{398AE116-01BD-4952-9EAE-1F5518569CC6}" name="2025 Maximum Government Contribution Based on Entry in Column B_x000a_Self+1" dataDxfId="189">
      <calculatedColumnFormula>IF(Att1SmallCarriers[[#This Row],[FEHB or PSHB]]="","",IF(Att1SmallCarriers[[#This Row],[FEHB or PSHB]]="FEHB",650,IF(Att1SmallCarriers[[#This Row],[FEHB or PSHB]]="PSHB",618.4,"")))</calculatedColumnFormula>
    </tableColumn>
    <tableColumn id="43" xr3:uid="{5C385823-80E4-4528-9099-14631C6673CB}" name="2025 Maximum Government Contribution Based on Entry in Column B_x000a_Family" dataDxfId="188">
      <calculatedColumnFormula>IF(Att1SmallCarriers[[#This Row],[FEHB or PSHB]]="","",IF(Att1SmallCarriers[[#This Row],[FEHB or PSHB]]="FEHB",714.23,IF(Att1SmallCarriers[[#This Row],[FEHB or PSHB]]="PSHB",672.95,"")))</calculatedColumnFormula>
    </tableColumn>
    <tableColumn id="20" xr3:uid="{B25850FC-7E10-45EA-A77D-C6DB0D46DE42}" name="2025 Government Contribution_x000a_Self" dataDxfId="187">
      <calculatedColumnFormula>IF(F19="","",IF(R19&gt;0,MIN(U19,ROUND(R19*0.75,2)),"New Option"))</calculatedColumnFormula>
    </tableColumn>
    <tableColumn id="21" xr3:uid="{E9871880-65F7-4A48-A074-AA909C829210}" name="2025 Government Contribution_x000a_Self+1" dataDxfId="186">
      <calculatedColumnFormula>IF(F19="","",IF(S19&gt;0,MIN(Att1SmallCarriers[[#This Row],[2025 Maximum Government Contribution Based on Entry in Column B
Self+1]],ROUND(S19*0.75,2)),"New Option"))</calculatedColumnFormula>
    </tableColumn>
    <tableColumn id="22" xr3:uid="{F0E401F6-17C3-4DD6-A0DE-10A05947B1D7}" name="2025 Government Contribution_x000a_Family" dataDxfId="185">
      <calculatedColumnFormula>IF(F19="","",IF(T19&gt;0,MIN(Att1SmallCarriers[[#This Row],[2025 Maximum Government Contribution Based on Entry in Column B
Family]],ROUND(T19*0.75,2)),"New Option"))</calculatedColumnFormula>
    </tableColumn>
    <tableColumn id="23" xr3:uid="{2FCEBD53-F0AB-4625-8404-071D5EE3DF19}" name="2025 Enrollee Contribution_x000a_Self" dataDxfId="184">
      <calculatedColumnFormula>IF(F19="","",IF(R19&gt;0, R19-X19,"New Option"))</calculatedColumnFormula>
    </tableColumn>
    <tableColumn id="24" xr3:uid="{AE86CDB8-4F49-4F1D-B145-7A77125AD7E9}" name="2025 Enrollee Contribution_x000a_Self+1" dataDxfId="183">
      <calculatedColumnFormula>IF(F19="","",IF(S19&gt;0, S19-Y19,"New Option"))</calculatedColumnFormula>
    </tableColumn>
    <tableColumn id="25" xr3:uid="{CB266CA4-FD6C-4ABF-AD86-A929BFA6F589}" name="2025 Enrollee Contribution_x000a_Family" dataDxfId="182">
      <calculatedColumnFormula>IF(F19="","",IF(T19&gt;0, T19-Z19,"New Option"))</calculatedColumnFormula>
    </tableColumn>
    <tableColumn id="26" xr3:uid="{B9B9106B-EA2D-4800-BABA-A880BDEBF049}" name="2026 Gross Premium_x000a_Self" dataDxfId="181">
      <calculatedColumnFormula>IF(F19="","",ROUND(L19*1.04,2))</calculatedColumnFormula>
    </tableColumn>
    <tableColumn id="27" xr3:uid="{30E36B88-C747-4BC5-8EDA-69CF1565FE60}" name="2026 Gross Premium_x000a_Self+1" dataDxfId="180">
      <calculatedColumnFormula>IF(F19="","",ROUND(M19*1.04,2))</calculatedColumnFormula>
    </tableColumn>
    <tableColumn id="28" xr3:uid="{44A3ED5F-EEBF-4E83-93AE-64414C4204F9}" name="2026 Gross Premium_x000a_Family" dataDxfId="179">
      <calculatedColumnFormula>IF(F19="","",ROUND(N19*1.04,2))</calculatedColumnFormula>
    </tableColumn>
    <tableColumn id="44" xr3:uid="{52929C65-1860-419C-95BD-3EFA37C0410D}" name="ESTIMATED 2026 Maximum Government Contribution_x000a_Self" dataDxfId="178">
      <calculatedColumnFormula>ROUND(Att1SmallCarriers[[#This Row],[2025 Maximum Government Contribution Based on Entry in Column B
Self]]*(1+$B$14),2)</calculatedColumnFormula>
    </tableColumn>
    <tableColumn id="45" xr3:uid="{EA1D6645-0E89-4C8E-AD86-F8BE91402ECF}" name="ESTIMATED 2026 Maximum Government Contribution_x000a_Self+1" dataDxfId="177">
      <calculatedColumnFormula>ROUND(Att1SmallCarriers[[#This Row],[2025 Maximum Government Contribution Based on Entry in Column B
Self+1]]*(1+$B$14),2)</calculatedColumnFormula>
    </tableColumn>
    <tableColumn id="46" xr3:uid="{461D07ED-9342-484E-B862-E71BE0CEE9F0}" name="ESTIMATED 2026 Maximum Government Contribution_x000a_Family" dataDxfId="176">
      <calculatedColumnFormula>ROUND(Att1SmallCarriers[[#This Row],[2025 Maximum Government Contribution Based on Entry in Column B
Family]]*(1+$B$14),2)</calculatedColumnFormula>
    </tableColumn>
    <tableColumn id="29" xr3:uid="{966E2A84-1453-47E0-825C-FFB44203B1DE}" name="ESTIMATED 2026 Government Contribution_x000a_Self" dataDxfId="175">
      <calculatedColumnFormula>IF(F19="","",MIN(Att1SmallCarriers[[#This Row],[ESTIMATED 2026 Maximum Government Contribution
Self]],ROUND(AD19*0.75,2)))</calculatedColumnFormula>
    </tableColumn>
    <tableColumn id="30" xr3:uid="{96C5A251-B53F-4975-9E2B-04F9FB9CDC11}" name="ESTIMATED 2026 Government Contribution_x000a_Self+1" dataDxfId="174">
      <calculatedColumnFormula>IF(F19="","",MIN(Att1SmallCarriers[[#This Row],[ESTIMATED 2026 Maximum Government Contribution
Self+1]],ROUND(AE19*0.75,2)))</calculatedColumnFormula>
    </tableColumn>
    <tableColumn id="31" xr3:uid="{B9B0ED8F-D454-4C7E-83A6-E4F3C06788DF}" name="ESTIMATED 2026 Government Contribution_x000a_Family" dataDxfId="173">
      <calculatedColumnFormula>IF(F19="","",MIN(Att1SmallCarriers[[#This Row],[ESTIMATED 2026 Maximum Government Contribution
Family]],ROUND(AF19*0.75,2)))</calculatedColumnFormula>
    </tableColumn>
    <tableColumn id="32" xr3:uid="{094C3E22-B698-4DC5-AC92-054075A25943}" name="ESTIMATED 2026 Enrollee Contribution_x000a_Self" dataDxfId="172">
      <calculatedColumnFormula>IF(F19="","",AD19-AJ19)</calculatedColumnFormula>
    </tableColumn>
    <tableColumn id="33" xr3:uid="{49380A8D-B236-4E68-BDE4-D653E429053A}" name="ESTIMATED 2026 Enrollee Contribution_x000a_Self+1" dataDxfId="171">
      <calculatedColumnFormula>IF(F19="","",AE19-AK19)</calculatedColumnFormula>
    </tableColumn>
    <tableColumn id="34" xr3:uid="{09452A82-F1B0-4E08-825F-13975D7F2532}" name="ESTIMATED 2026 Enrollee Contribution_x000a_Family" dataDxfId="170">
      <calculatedColumnFormula>IF(F19="","",AF19-AL19)</calculatedColumnFormula>
    </tableColumn>
    <tableColumn id="35" xr3:uid="{21308D14-038D-4C0E-9623-915C62FE3DE3}" name="ESTIMATED % increase in Enrollee Contribution_x000a_Self" dataDxfId="169" dataCellStyle="Percent">
      <calculatedColumnFormula>IF(F19="","",IFERROR(AM19/AA19-1,"New Option"))</calculatedColumnFormula>
    </tableColumn>
    <tableColumn id="36" xr3:uid="{2B55DC06-CB3E-47D8-823F-158644A70626}" name="ESTIMATED % increase in Enrollee Contribution_x000a_Self+1" dataDxfId="168" dataCellStyle="Percent">
      <calculatedColumnFormula>IF(F19="","",IFERROR(AN19/AB19-1,"New Option"))</calculatedColumnFormula>
    </tableColumn>
    <tableColumn id="37" xr3:uid="{5AD8A352-6CDB-441B-9134-245F5B4815DE}" name="ESTIMATED % increase in Enrollee Contribution_x000a_Family" dataDxfId="167" dataCellStyle="Percent">
      <calculatedColumnFormula>IF(F19="","",IFERROR(AO19/AC19-1,"New Option"))</calculatedColumnFormula>
    </tableColumn>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FD9C5B-470A-432D-AC15-7109D126A0BB}" name="Table2" displayName="Table2" ref="F16:G17" totalsRowShown="0" headerRowDxfId="117" headerRowBorderDxfId="116" tableBorderDxfId="115" totalsRowBorderDxfId="114">
  <autoFilter ref="F16:G17" xr:uid="{97FD9C5B-470A-432D-AC15-7109D126A0BB}">
    <filterColumn colId="0" hiddenButton="1"/>
    <filterColumn colId="1" hiddenButton="1"/>
  </autoFilter>
  <tableColumns count="2">
    <tableColumn id="1" xr3:uid="{0A5A9F1A-0D9D-4084-9347-0F45AF20A86D}" name="Description" dataDxfId="113"/>
    <tableColumn id="2" xr3:uid="{9F945D77-96B5-4406-AFF6-5D816FA817AA}" name="Percentage" dataDxfId="112" dataCellStyle="Percen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B320064-7AAA-4E6E-9C77-6B0ECD7C3B72}" name="Attach2BQuestion" displayName="Attach2BQuestion" ref="A58:BS235" totalsRowShown="0" headerRowDxfId="111" dataDxfId="110" tableBorderDxfId="109">
  <autoFilter ref="A58:BS235" xr:uid="{4B320064-7AAA-4E6E-9C77-6B0ECD7C3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autoFilter>
  <tableColumns count="71">
    <tableColumn id="1" xr3:uid="{7DBA514E-104F-45C8-9C81-2FF5A0662CE1}" name="Self Enrollment Code" dataDxfId="108"/>
    <tableColumn id="13" xr3:uid="{04DFCCE0-C5C1-406B-9C46-652E503EC3A1}" name="FEHB or PSHB" dataDxfId="107"/>
    <tableColumn id="2" xr3:uid="{39BF5856-36D1-4D7C-B197-589E29EC2BF1}" name="OPTION _x000a_(High/Standard/HDHP/_x000a_CDHP/Basic/Value)" dataDxfId="106"/>
    <tableColumn id="3" xr3:uid="{BAE80D6F-C49A-45D0-8307-360B82C8E594}" name="Contract Number" dataDxfId="105"/>
    <tableColumn id="4" xr3:uid="{7A7D00D5-3558-4061-8920-4DD0D15D324E}" name="State or Region" dataDxfId="104"/>
    <tableColumn id="41" xr3:uid="{59655339-414A-4610-AC55-C80EEE833C74}" name="QG22a.  Please detail the top 3 contributors to your 2026 rate increase. Also provide any significant savings that are offsetting increases to 2026 rates.  If Pharmacy is one of your top 3 contributors, please list the top contributors to Pharmacy Trend" dataDxfId="103"/>
    <tableColumn id="42" xr3:uid="{09578976-B458-4B51-987A-6B735C878A90}" name="QG22b.  Please provide the numerical impact of each contributor in QG22a. " dataDxfId="102"/>
    <tableColumn id="20" xr3:uid="{CD42C54F-AC55-45DE-A28C-7960531A684F}" name="QG22c. Please provide your community trend and explain the breakdown between increased/decreased utilization and increased/decreased cost. For example, we are looking for the following, community trend = 8.0%; costs inc 6.0% and utilization inc 1.9%." dataDxfId="101"/>
    <tableColumn id="5" xr3:uid="{A41CEA2F-7EBC-4A14-88D1-CE5C75726D16}" name="QG23a.  2025 In-network Non-Medicare Actuarial Value (Please leave this question blank if you did not participate in the FEHB in 2025.)" dataDxfId="100"/>
    <tableColumn id="6" xr3:uid="{E0FEFAE4-701F-4733-B435-448811FAB824}" name="QG23b.  2026 In-network Non-Medicare Actuarial Value using the set of 2026 benefits proposed" dataDxfId="99"/>
    <tableColumn id="7" xr3:uid="{AFDE9625-4420-4907-BB3A-2D0ACBFC3C45}" name="If you were unable to use CMS' 2025 Actuarial Value Calculator, briefly describe why you were unable to use the calculator and how you developed the AV value provided:" dataDxfId="98"/>
    <tableColumn id="44" xr3:uid="{070743CF-6320-440B-B8A8-B14E9B2979AC}" name="QG23c.  Please provide the 2026  Actuarial Value of your FEHB drug benefit used to determine Creditable Coverage." dataDxfId="97"/>
    <tableColumn id="43" xr3:uid="{0BC50E51-FE4A-4274-A24E-8A5DFABD54D4}" name="QG23d.  Please provide the 2026  Actuarial Value of the Standard Part D benefit used to determine Creditable Coverage." dataDxfId="96"/>
    <tableColumn id="15" xr3:uid="{95DC8BD1-D68B-446A-9BF7-78439C2293C9}" name="Q23e.  Briefly describe the method used to determine Medicare Part D Creditable Coverage." dataDxfId="95"/>
    <tableColumn id="8" xr3:uid="{5CD26E2E-BF4B-4C81-8854-D7232277335F}" name="QG24a. Enter total FEHB member population (both subscribers and dependents) count for those under age 65 and not enrolled in the Medicare Advantage group product that coordinates with your plans as of 6/30/2023._x000a_" dataDxfId="94"/>
    <tableColumn id="9" xr3:uid="{87B9B6E4-98C4-48BD-B505-72B0718F6488}" name="QG24b. Enter total FEHB member population (both subscribers and dependents) count for those age 65 and older and not enrolled in the Medicare Advantage group product that coordinates with your plans as of 6/30/2023." dataDxfId="93"/>
    <tableColumn id="10" xr3:uid="{9308393A-1616-4319-8E9F-E4ACB69FD8B7}" name="QG24c. Enter total FEHB member population (both subscribers and dependents) count for those under age 65 and not enrolled in the Medicare Advantage group product that coordinates with your plans as of 6/30/2024." dataDxfId="92"/>
    <tableColumn id="11" xr3:uid="{857FCC08-0167-4108-B9E0-88C97679F1FF}" name="QG24d. Enter total FEHB member population (both subscribers and dependents) count for those age 65 and older and not enrolled in the Medicare Advantage group product that coordinates with your plans as of 6/30/2024." dataDxfId="91"/>
    <tableColumn id="12" xr3:uid="{2861029D-A37D-4282-87B3-56A611D57ED4}" name="QG24e. Enter total FEHB member population (both subscribers and dependents) count for those enrolled in the Medicare Advantage group product that coordinates with your plans as of 6/30/2023." dataDxfId="90"/>
    <tableColumn id="14" xr3:uid="{58E6B738-85A0-4B14-95B7-4AA6B84AA774}" name="QG24f. Enter total FEHB member population (both subscribers and dependents) count for those enrolled in the Medicare Advantage group product that coordinates with your plans as of 6/30/2024." dataDxfId="89"/>
    <tableColumn id="16" xr3:uid="{E22E39C6-DC80-469F-934F-B1AB113CA162}" name="QG25a. Enter total prescription drug expenditures paid under the standard FEHB pharmacy benefit for 2023 for members &lt;age 65. The value should be plan paid amount net of member cost share, discounts, and earned rebates for all categories of covered drugs." dataDxfId="88"/>
    <tableColumn id="17" xr3:uid="{2EF67F89-041A-496C-927C-E8542688F3A3}" name="QG25b. Enter total prescription drug expenditures paid under the standard FEHB pharmacy benefit for 2023 for members age 65+. The value should be plan paid amount net of member cost share, discounts, and earned rebates for all categories of covered drugs." dataDxfId="87"/>
    <tableColumn id="18" xr3:uid="{DD533698-8F22-4A64-8014-D74FD1DCE9E2}" name="QG25c. Enter total prescription drug expenditures paid under the standard FEHB pharmacy benefit for 2024 for members &lt;age 65. The value should be plan paid amount net of member cost share, discounts, and earned rebates for all categories of covered drugs." dataDxfId="86"/>
    <tableColumn id="19" xr3:uid="{1C2D3AE3-37D6-48E8-91BD-49C5F31DF079}" name="QG25d. Enter total prescription drug expenditures paid under the standard FEHB pharmacy benefit for 2024 for members age 65+. The value should be plan paid amount net of member cost share, discounts, and earned rebates for all categories of covered drugs." dataDxfId="85"/>
    <tableColumn id="45" xr3:uid="{9BCA5233-411E-4348-A038-1BBCC3C0DA45}" name="QG25e. Enter total prescription drug expenditures paid under the pharmacy benefit for 2023 for those members enrolled in the Medicare Advantage group product that coordinates with your plan." dataDxfId="84"/>
    <tableColumn id="46" xr3:uid="{19E7E951-6AA7-4722-9739-86FDDB775208}" name="QG25f. Enter total prescription drug expenditures paid under the pharmacy benefit for 2024 for those members enrolled in the Medicare Advantage group product that coordinates with your plan." dataDxfId="83"/>
    <tableColumn id="47" xr3:uid="{C0AEF20F-7E3D-4C6A-BA65-8F1E8D29D05A}" name="QG26a. Enter total prescription drug expenditures paid under the medical benefit for 2023 for members &lt;age 65. The value should be plan paid amount net of member cost share, discounts, and earned rebates for all categories of covered drugs." dataDxfId="82"/>
    <tableColumn id="48" xr3:uid="{35FA0DEB-4332-481E-B046-551451ADCB8B}" name="QG26b. Enter total prescription drug expenditures paid under the medical benefit for 2023 for members age 65+. The value should be plan paid amount net of member cost share, discounts, and earned rebates for all categories of covered drugs." dataDxfId="81"/>
    <tableColumn id="49" xr3:uid="{682CED57-DA57-4E78-BE7B-8FA618287A11}" name="QG26c. Enter total prescription drug expenditures paid under the medical benefit for 2024 for members &lt;age 65. The value should be plan paid amount net of member cost share, discounts, and earned rebates for all categories of covered drugs." dataDxfId="80"/>
    <tableColumn id="50" xr3:uid="{AE50E52C-0C5D-4EE3-9F3B-DCD5FA7EA37D}" name="QG26d. Enter total prescription drug expenditures paid under the medical benefit for 2024 for members age 65+. The value should be plan paid amount net of member cost share, discounts, and earned rebates for all categories of covered drugs." dataDxfId="79"/>
    <tableColumn id="51" xr3:uid="{E7E3C945-0906-41CE-8327-3A6D2F0C23EC}" name="QG26e. Enter total prescription drug expenditures paid under the medical benefit for 2023 for those members enrolled in the Medicare Advantage group product that coordinates with your plan." dataDxfId="78"/>
    <tableColumn id="52" xr3:uid="{0EF856C7-9BD0-42E4-9DAD-FB1AD5B201C5}" name="QG26f. Enter total prescription drug expenditures paid under the medical benefit for 2024 for those members enrolled in the Medicare Advantage group product that coordinates with your plan." dataDxfId="77"/>
    <tableColumn id="53" xr3:uid="{73F63769-A2DA-441F-AFBD-4E7F786FD744}" name="QG27a. Enter total claims, including drugs, for 2023 for members &lt;age 65. The value should be plan paid amount net of member cost share, discounts, and earned rebates for ALL claims cost. Please include HSA contributions and Part B premium reimbursements." dataDxfId="76"/>
    <tableColumn id="54" xr3:uid="{4FBEEA1A-182C-457D-A7E0-275E954E8017}" name="QG27b. Enter total claims, including drug, for 2023 for members age 65+. The value should be plan paid amount net of member cost share, discounts, and earned rebates for ALL claims costs. Please include HSA contributions and Part B premium reimbursements." dataDxfId="75"/>
    <tableColumn id="55" xr3:uid="{BB6FC274-19AA-43CF-B3CC-66AD68E68861}" name="QG27c.  Enter total claims, including drugs, for 2024 for members &lt;age 65. The value should be plan paid amount net of member cost share, discounts, and earned rebates for ALL claims cost. Please include HSA contributions and Part B premium reimbursements" dataDxfId="74"/>
    <tableColumn id="58" xr3:uid="{AC7EA67F-26EB-4A1C-B8EB-4CEC395DE6DF}" name="QG27d. Enter total claims, including drug, for 2024 for members age 65+. The value should be plan paid amount net of member cost share, discounts, and earned rebates for ALL claims costs. Please include HSA contributions and Part B premium reimbursements." dataDxfId="73"/>
    <tableColumn id="56" xr3:uid="{F632DED1-A6F7-4469-833A-30D07945801D}" name="QG27e. Enter total claims, including drug, for 2023 for those members enrolled in the Medicare Advantage group product that coordinates with your plan. Please include Part B premium reimbursements." dataDxfId="72"/>
    <tableColumn id="57" xr3:uid="{57434E2E-5079-4819-952A-D46F0D823E34}" name="QG27f. Enter total claims, including drug, for 2024 for those members enrolled in the Medicare Advantage group product that coordinates with your plan. Please include Part B premium reimbursements." dataDxfId="71"/>
    <tableColumn id="21" xr3:uid="{BEC8E908-71AA-4103-8F59-A05FCF0FAF73}" name="QG28a. March 2025  Contracts Self Only" dataDxfId="70"/>
    <tableColumn id="22" xr3:uid="{72BDF511-8A73-45C1-BBB8-1D38B3D8C3C7}" name="QG28b.  March 2025 Contracts Self Plus One " dataDxfId="69"/>
    <tableColumn id="23" xr3:uid="{547A282F-EC61-4D40-988F-4CC654F5E129}" name="QG28c.  March 2025 Contracts_x000a_Self and Family  " dataDxfId="68"/>
    <tableColumn id="26" xr3:uid="{107CE721-881A-4DEC-948C-3E9426C3A101}" name="QG28d. March 2025 _x000a_Contracts with 1 Members" dataDxfId="67"/>
    <tableColumn id="24" xr3:uid="{2411CE76-3519-4211-987B-AC1C63CF35F8}" name="QG28e. March 2025 _x000a_Contracts with 2 Members" dataDxfId="66"/>
    <tableColumn id="25" xr3:uid="{EB2CB573-FAD0-47E5-BD6F-0089BF756467}" name="QG28f. March 2025 _x000a_Contracts with 3 or More Members" dataDxfId="65"/>
    <tableColumn id="27" xr3:uid="{7AE3CEE8-F0EE-44FF-A81E-57156902060A}" name="QG28g. March 2024 Members in a Self Only Contract and enrolled in your MAPD EGWP" dataDxfId="64"/>
    <tableColumn id="28" xr3:uid="{E406C977-E858-459F-BF8F-E9DB547DDCB5}" name="QG28h. March 2024 Members in a Self Plus One Contract and enrolled in your MAPD EGWP" dataDxfId="63"/>
    <tableColumn id="29" xr3:uid="{A27C9656-C30E-4AA7-924E-F2050A64F8AA}" name="QG28i. March 2024 Members in a Family Contract and enrolled in your MAPD EGWP" dataDxfId="62"/>
    <tableColumn id="30" xr3:uid="{43215FD7-5D99-4285-8E52-8DC1267E3501}" name="QG28j. March 2024 Members in a Self Only Contract and NOT enrolled in your MAPD EGWP" dataDxfId="61"/>
    <tableColumn id="31" xr3:uid="{43278899-1BF6-4760-BA43-CA0164002FA7}" name="QG28k. March 2024 Members in a Self Plus One Contract and NOT enrolled in your MAPD EGWP" dataDxfId="60"/>
    <tableColumn id="32" xr3:uid="{1681A9F5-BBED-41F6-B055-660BC92DD7A4}" name="QG28l. March 2024 Members in a Family Contract and NOT enrolled in your MAPD EGWP" dataDxfId="59"/>
    <tableColumn id="33" xr3:uid="{3C53F703-B17B-4800-B0D5-03BD217D414C}" name="QG28m. March 2025 Members in a Self Only Contract and enrolled in your MAPD EGWP" dataDxfId="58"/>
    <tableColumn id="34" xr3:uid="{839A212F-BD79-491D-838C-F5AD12836B79}" name="QG28n. March 2025 Members in a Self Plus One Contract and enrolled in your MAPD EGWP" dataDxfId="57"/>
    <tableColumn id="35" xr3:uid="{5C804321-B353-47EE-81B0-9967BB8E0DDE}" name="QG28o. March 2025 Members in a Family Contract and enrolled in your MAPD EGWP" dataDxfId="56"/>
    <tableColumn id="36" xr3:uid="{40B723F7-F50B-4626-B750-58AAE67521BA}" name="QG28p. March 2025 Members in a Self Only Contract and NOT enrolled in your MAPD EGWP" dataDxfId="55"/>
    <tableColumn id="37" xr3:uid="{62880AA4-0C6D-4941-9772-BA51B43BC1F5}" name="QG28q. March 2025 Members in a Self Plus One Contract and NOT enrolled in your MAPD EGWP" dataDxfId="54"/>
    <tableColumn id="38" xr3:uid="{0AB61D1E-FB71-4EA1-AF98-A2524461E777}" name="QG28r. March 2025 Members in a Family Contract and NOT enrolled in your MAPD EGWP" dataDxfId="53"/>
    <tableColumn id="60" xr3:uid="{49312CB9-0633-4D05-9861-83AD92CA417E}" name="QG29a. Please provide the dollars spent on 2023 FEHB claims for pediatric transgender surgeries or hormone treatments for the purpose of gender transition." dataDxfId="52"/>
    <tableColumn id="61" xr3:uid="{CEE68C64-11D3-4900-9B7A-3EDD337E9244}" name="QG29b. Please provide the dollars spent on 2024 FEHB claims for pediatric transgender surgeries or hormone treatments for the purpose of gender transition." dataDxfId="51"/>
    <tableColumn id="62" xr3:uid="{8B34E646-2850-47A9-B321-B87D2BBB6751}" name="QG29c. Please provide the self-only reduction to your 2026 rate for removing the pediatric transgender surgeries or hormone treatments for the purpose of gender transition benefits." dataDxfId="50"/>
    <tableColumn id="63" xr3:uid="{77622574-C00B-404A-81F0-DD228AFD5DFA}" name="QG29d. Please provide the self plus one reduction to your 2026 rate for removing the pediatric transgender surgeries or hormone treatments for the purpose of gender transition benefits." dataDxfId="49"/>
    <tableColumn id="64" xr3:uid="{27CF33F0-D91C-458C-8243-9BE5EEA18DE8}" name="QG29e. Please provide the self and family reduction to your 2026 rate for removing the pediatric transgender surgeries or hormone treatments for the purpose of gender transition benefits." dataDxfId="48"/>
    <tableColumn id="67" xr3:uid="{DF97AB92-BC29-4417-9496-EC62DB7F16B9}" name="Q29f. 2024 ART (IVF, etc.) Unique Male Utilizers" dataDxfId="47"/>
    <tableColumn id="59" xr3:uid="{6316120E-8A4A-47AA-8352-1A693D834F65}" name="Q29g. 2024 ART (IVF, etc.) Unique Female Utilizers" dataDxfId="46"/>
    <tableColumn id="39" xr3:uid="{E6A6C1DF-54A9-49DA-BA70-AEE580ED56DF}" name="Q29h. 2024 ART Medical  Claims Paid by Plan for Males" dataDxfId="45"/>
    <tableColumn id="40" xr3:uid="{95F5EEDC-2495-444F-94A3-B02BB976F85E}" name="Q29i. 2024 ART Medical Claims Paid by Enrollee for Males" dataDxfId="44"/>
    <tableColumn id="65" xr3:uid="{BC82F08D-6012-4F3C-94B5-7E08B36187DA}" name="Q29j. 2024 ART Drug Claims Paid by Plan for Males" dataDxfId="43"/>
    <tableColumn id="66" xr3:uid="{DD416E31-12B5-4036-ABA3-AF8D590903F6}" name="Q29k. 2024 ART Drug Claims Paid by Enrollee for Males" dataDxfId="42"/>
    <tableColumn id="69" xr3:uid="{D68BE2BA-07AE-40F0-86DD-C31F6D6EF245}" name="Q29l. 2024 ART Medical  Claims Paid by Plan for Females" dataDxfId="41"/>
    <tableColumn id="70" xr3:uid="{F5514B69-EB9E-4108-8F41-320F43171A5F}" name="Q29m. 2024 ART Medical Claims Paid by Enrollee for Females" dataDxfId="40"/>
    <tableColumn id="71" xr3:uid="{8C76FB8E-A9A7-4892-8FE0-F2DE5F42303B}" name="Q29n. 2024 ART Drug Claims Paid by Plan for Females" dataDxfId="39"/>
    <tableColumn id="72" xr3:uid="{550CE74D-B0A8-4140-AAEF-3C075BAEE151}" name="Q29o. 2024 ART Drug Claims Paid by Enrollee for Female" dataDxfId="3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E5699A-5D89-4445-85B1-EAC0053BB2DD}" name="Table4" displayName="Table4" ref="A19:A29" headerRowCount="0" totalsRowShown="0" headerRowDxfId="37" headerRowBorderDxfId="36" tableBorderDxfId="35" totalsRowBorderDxfId="34">
  <tableColumns count="1">
    <tableColumn id="1" xr3:uid="{0C39A305-59F3-47F4-8DF3-ED9594E7AAE0}" name="Column1" headerRowDxfId="33" dataDxfId="32"/>
  </tableColumns>
  <tableStyleInfo name="Table Style 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1B9156-70A4-4A45-A1F9-23F94FF26C7F}" name="Attach2AMedicareLoading" displayName="Attach2AMedicareLoading" ref="A3:F8" totalsRowCount="1" headerRowDxfId="31" dataDxfId="30" tableBorderDxfId="29">
  <autoFilter ref="A3:F7" xr:uid="{AD1B9156-70A4-4A45-A1F9-23F94FF26C7F}">
    <filterColumn colId="0" hiddenButton="1"/>
    <filterColumn colId="1" hiddenButton="1"/>
    <filterColumn colId="2" hiddenButton="1"/>
    <filterColumn colId="3" hiddenButton="1"/>
    <filterColumn colId="4" hiddenButton="1"/>
    <filterColumn colId="5" hiddenButton="1"/>
  </autoFilter>
  <tableColumns count="6">
    <tableColumn id="1" xr3:uid="{1E92E067-50E1-4D62-91BD-3BC625D0B505}" name="Medicare Coverage " totalsRowLabel="Total Count" dataDxfId="28" totalsRowDxfId="27"/>
    <tableColumn id="2" xr3:uid="{B19AE881-EEF7-4711-90E8-1B7909E6EF3E}" name="(A)_x000a_Count" totalsRowFunction="sum" dataDxfId="26" totalsRowDxfId="25"/>
    <tableColumn id="3" xr3:uid="{048710E0-546F-46B6-9D23-B83F1C6F2EE4}" name="(B)_x000a_Cost of Benefits" dataDxfId="24" totalsRowDxfId="23"/>
    <tableColumn id="4" xr3:uid="{AE3EC786-309A-42C3-AE3B-7FB2EBC87424}" name="(C) _x000a_FEHB Premium" dataDxfId="22" totalsRowDxfId="21"/>
    <tableColumn id="5" xr3:uid="{BAADD87C-98EF-4CC6-9382-B02002AEEDF7}" name="(D)_x000a_Money from CMS" totalsRowLabel="Total Plan Costs (E)" dataDxfId="20" totalsRowDxfId="19"/>
    <tableColumn id="6" xr3:uid="{D62E3122-3B86-4E87-8DA8-E002EE3CB348}" name="Plan Cost_x000a_A*(B-C-D)" totalsRowFunction="custom" dataDxfId="18" totalsRowDxfId="17">
      <calculatedColumnFormula>ROUND(B4*(C4-D4-E4),2)</calculatedColumnFormula>
      <totalsRowFormula>ROUND(SUM(F4:F7),2)</totalsRow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BB623E-FF65-458E-AAAA-904D1D0B80EE}" name="Attach2APotentialSSSG" displayName="Attach2APotentialSSSG" ref="A6:C16" totalsRowShown="0" headerRowDxfId="16" headerRowBorderDxfId="15" tableBorderDxfId="14" totalsRowBorderDxfId="13">
  <autoFilter ref="A6:C16" xr:uid="{E9BB623E-FF65-458E-AAAA-904D1D0B80EE}">
    <filterColumn colId="0" hiddenButton="1"/>
    <filterColumn colId="1" hiddenButton="1"/>
    <filterColumn colId="2" hiddenButton="1"/>
  </autoFilter>
  <tableColumns count="3">
    <tableColumn id="1" xr3:uid="{3726154D-A9AD-4E0F-8FC0-5FAD4E26300F}" name="NAME" dataDxfId="12"/>
    <tableColumn id="2" xr3:uid="{6AAD1FEF-6C02-468C-807F-1F28C23E7A8A}" name="ENROLLMENT" dataDxfId="11"/>
    <tableColumn id="3" xr3:uid="{6507917F-6CD4-4C87-8E98-5C183EBEB041}" name="AS OF (MM/DD/YYYY)" dataDxfId="1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E001AE-0FF0-45E3-95AE-CCDD6536B164}" name="Attach2ASpecialBenefitsLoading" displayName="Attach2ASpecialBenefitsLoading" ref="A4:E14" totalsRowShown="0" headerRowDxfId="9" dataDxfId="7" headerRowBorderDxfId="8" tableBorderDxfId="6" totalsRowBorderDxfId="5">
  <autoFilter ref="A4:E14" xr:uid="{40E001AE-0FF0-45E3-95AE-CCDD6536B164}">
    <filterColumn colId="0" hiddenButton="1"/>
    <filterColumn colId="1" hiddenButton="1"/>
    <filterColumn colId="2" hiddenButton="1"/>
    <filterColumn colId="3" hiddenButton="1"/>
    <filterColumn colId="4" hiddenButton="1"/>
  </autoFilter>
  <tableColumns count="5">
    <tableColumn id="1" xr3:uid="{0E9ADE23-5272-4C07-B374-C565CC4F6D88}" name="Benefit" dataDxfId="4"/>
    <tableColumn id="2" xr3:uid="{770E3F65-A8E4-4232-A42E-8134ED6B0C76}" name="Cost/Member" dataDxfId="3"/>
    <tableColumn id="3" xr3:uid="{F60C49B8-9BB5-43A8-85D6-73BC76FDCD39}" name="Self Rates" dataDxfId="2"/>
    <tableColumn id="4" xr3:uid="{99087151-54E3-4CC7-91C8-0471F66E7C7D}" name="Self+1 Rates" dataDxfId="1"/>
    <tableColumn id="5" xr3:uid="{E2C1E97E-D24C-4EF8-A216-FC3068BEE888}" name="Family Rates"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87DCBF-AE2E-40ED-B463-A1F24829828E}" name="Attach1AQuestion" displayName="Attach1AQuestion" ref="A12:O175" totalsRowShown="0" headerRowDxfId="166" tableBorderDxfId="165">
  <autoFilter ref="A12:O175" xr:uid="{C787DCBF-AE2E-40ED-B463-A1F2482982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E0F3F29-3A2C-47D0-98B6-7D324CAB2B23}" name="Self Enrollment Code" dataDxfId="164">
      <calculatedColumnFormula>IF('Attachment I (Small Carriers)'!A19="","",'Attachment I (Small Carriers)'!A19)</calculatedColumnFormula>
    </tableColumn>
    <tableColumn id="15" xr3:uid="{97AB6D76-4399-4069-8167-4A47C6EF5A34}" name="FEHB or PSHB" dataDxfId="163">
      <calculatedColumnFormula>IF('Attachment I (Small Carriers)'!B19="","",'Attachment I (Small Carriers)'!B19)</calculatedColumnFormula>
    </tableColumn>
    <tableColumn id="2" xr3:uid="{19FDCC32-4057-40E7-9AEC-0D5A56C42322}" name="OPTION _x000a_(High/Standard/HDHP/_x000a_CDHP/Basic/Value)" dataDxfId="162">
      <calculatedColumnFormula>IF('Attachment I (Small Carriers)'!C19="","",'Attachment I (Small Carriers)'!C19)</calculatedColumnFormula>
    </tableColumn>
    <tableColumn id="3" xr3:uid="{638261AC-DD86-4F27-815A-A187AEF8E6F3}" name="Contract Number" dataDxfId="161">
      <calculatedColumnFormula>IF('Attachment I (Small Carriers)'!D19="","",'Attachment I (Small Carriers)'!D19)</calculatedColumnFormula>
    </tableColumn>
    <tableColumn id="4" xr3:uid="{CA257DC0-900C-4049-BC77-EA9ECA2E4D54}" name="State or Region" dataDxfId="160">
      <calculatedColumnFormula>IF('Attachment I (Small Carriers)'!E19="","",'Attachment I (Small Carriers)'!E19)</calculatedColumnFormula>
    </tableColumn>
    <tableColumn id="5" xr3:uid="{72987BEC-3A25-4BBF-A5F1-CCACBF8C3153}" name="1.  Are you state mandated to rate large groups TCR? (Yes or No)"/>
    <tableColumn id="6" xr3:uid="{578F09B8-B663-4B6F-8320-0BD356A23A14}" name="2a.  Is your income for 2024 greater than $2,000,000? (Yes or No)"/>
    <tableColumn id="7" xr3:uid="{EB3E80C5-A4D1-49AC-B710-C66B13A289D3}" name="2b. If yes, what is Line 10, Payment Due Carrier/(FEHB), on Attachment III your 2025 Reconciliation?"/>
    <tableColumn id="8" xr3:uid="{34665125-C8AA-40A5-A8CD-D5CD95C2978D}" name="2c. Is the 2025 Line 10 amount Positive or Negative?"/>
    <tableColumn id="9" xr3:uid="{5EA4306B-802C-4946-BD3E-04260F22A4B5}" name="3a.  Is your income for 2023 greater than $2,000,000 (Yes or No)?"/>
    <tableColumn id="10" xr3:uid="{DF39714B-5D78-48A2-95B2-490999B40C65}" name="3b. If yes, what is Line 10, Payment Due Carrier/(FEHB), on Attachment III your 2024 Reconciliation?"/>
    <tableColumn id="11" xr3:uid="{7C18CF6A-8F13-4F2F-A91F-EC32BEB5ABD3}" name="3c. Is the 2024 Line 10 amount Positive or Negative?"/>
    <tableColumn id="12" xr3:uid="{DE6238FB-4F29-45F4-9BC5-E72FADF50E16}" name="4a. 2025 In-network Non-Medicare Actuarial Value (Please leave this question blank if you did not participate in the FEHB in 2025.)"/>
    <tableColumn id="13" xr3:uid="{37A453F6-4263-4D6E-A5B3-BE57A0E19DE4}" name="4b. 2026 In-network Non-Medicare Actuarial Value using the set of 2026 benefits proposed"/>
    <tableColumn id="14" xr3:uid="{FF9321A3-3B9D-409C-B954-7AF7BBF8796A}" name="If you were unable to use CMS' 2025 Actuarial Value Calculator, briefly describe why you were unable to use the calculator and how you developed the AV value provided:"/>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3EFDAF6-4FB5-4031-9471-00DEA2A32A3D}" name="Rates2022" displayName="Rates2022" ref="A27:D32" totalsRowShown="0" tableBorderDxfId="159">
  <autoFilter ref="A27:D32" xr:uid="{03EFDAF6-4FB5-4031-9471-00DEA2A32A3D}">
    <filterColumn colId="0" hiddenButton="1"/>
    <filterColumn colId="1" hiddenButton="1"/>
    <filterColumn colId="2" hiddenButton="1"/>
    <filterColumn colId="3" hiddenButton="1"/>
  </autoFilter>
  <tableColumns count="4">
    <tableColumn id="1" xr3:uid="{4FA70A41-301B-457B-BD0F-0FBAE129AE8C}" name="Description" dataDxfId="158"/>
    <tableColumn id="2" xr3:uid="{086A0C89-E302-4765-881F-3CCBBCB376AA}" name="Self" dataDxfId="157"/>
    <tableColumn id="3" xr3:uid="{7D35F46C-B67F-4131-ACDE-16380064FB5E}" name="Self+1" dataDxfId="156"/>
    <tableColumn id="4" xr3:uid="{60F37D9D-97F3-43CB-B5FD-FDF2A99CD1E6}" name="Family" dataDxfId="15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9D7B76-1E05-4121-9B8B-6DCB74BED6D1}" name="Est2023MaxGovCont" displayName="Est2023MaxGovCont" ref="A41:D45" totalsRowShown="0" headerRowBorderDxfId="154" tableBorderDxfId="153">
  <autoFilter ref="A41:D45" xr:uid="{DB9D7B76-1E05-4121-9B8B-6DCB74BED6D1}">
    <filterColumn colId="0" hiddenButton="1"/>
    <filterColumn colId="1" hiddenButton="1"/>
    <filterColumn colId="2" hiddenButton="1"/>
    <filterColumn colId="3" hiddenButton="1"/>
  </autoFilter>
  <tableColumns count="4">
    <tableColumn id="2" xr3:uid="{02ECF038-8C04-495F-8EFC-B5BCE48E3CCF}" name="Percent Change " dataDxfId="152"/>
    <tableColumn id="3" xr3:uid="{0236A5C9-4FA8-4D62-96EB-1B69F391E695}" name="Self" dataDxfId="151">
      <calculatedColumnFormula>ROUND($B$28*(1+A35),2)</calculatedColumnFormula>
    </tableColumn>
    <tableColumn id="4" xr3:uid="{8C472039-B844-448A-A0FE-7785F3B1D0B2}" name="Self+1" dataDxfId="150">
      <calculatedColumnFormula>ROUND($C$28*(1+A35),2)</calculatedColumnFormula>
    </tableColumn>
    <tableColumn id="5" xr3:uid="{0072F44F-1166-49AD-9DCD-43E77CD16A0A}" name="Family">
      <calculatedColumnFormula>ROUND($D$28*(1+A35),2)</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FD4B76-717C-475F-8FCE-A7C701B60839}" name="GrossPremium2023" displayName="GrossPremium2023" ref="A49:D53" totalsRowShown="0" headerRowBorderDxfId="149" tableBorderDxfId="148">
  <autoFilter ref="A49:D53" xr:uid="{7BFD4B76-717C-475F-8FCE-A7C701B60839}">
    <filterColumn colId="0" hiddenButton="1"/>
    <filterColumn colId="1" hiddenButton="1"/>
    <filterColumn colId="2" hiddenButton="1"/>
    <filterColumn colId="3" hiddenButton="1"/>
  </autoFilter>
  <tableColumns count="4">
    <tableColumn id="1" xr3:uid="{E3AE0157-826C-4B04-B4B6-F679D39D53E8}" name="Percent Change " dataDxfId="147"/>
    <tableColumn id="2" xr3:uid="{195D5D45-9E17-4088-AB7F-CC35C791372E}" name="Self" dataDxfId="146">
      <calculatedColumnFormula>ROUND($B$22*1.04,2)</calculatedColumnFormula>
    </tableColumn>
    <tableColumn id="3" xr3:uid="{03E47FA9-34DF-41AE-B285-008106742DC2}" name="Self+1" dataDxfId="145">
      <calculatedColumnFormula>ROUND($C$22*1.04,2)</calculatedColumnFormula>
    </tableColumn>
    <tableColumn id="4" xr3:uid="{89F3131D-2B40-451A-974C-1FE954ECF142}" name="Family">
      <calculatedColumnFormula>ROUND($D$22*1.04,2)</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46EE6C6-2DC5-416D-99DF-F56F9EDF743D}" name="GovContribution2023" displayName="GovContribution2023" ref="A56:D60" totalsRowShown="0" headerRowDxfId="144" headerRowBorderDxfId="143" tableBorderDxfId="142">
  <autoFilter ref="A56:D60" xr:uid="{546EE6C6-2DC5-416D-99DF-F56F9EDF743D}">
    <filterColumn colId="0" hiddenButton="1"/>
    <filterColumn colId="1" hiddenButton="1"/>
    <filterColumn colId="2" hiddenButton="1"/>
    <filterColumn colId="3" hiddenButton="1"/>
  </autoFilter>
  <tableColumns count="4">
    <tableColumn id="1" xr3:uid="{3CA1C1A9-773F-4290-895A-33375B44A679}" name="Percent Change " dataDxfId="141"/>
    <tableColumn id="2" xr3:uid="{398CF1D1-BBA2-402B-8F53-AA7B5743C6A9}" name="Self" dataDxfId="140">
      <calculatedColumnFormula>MIN(B42,ROUND(B50*0.75,2))</calculatedColumnFormula>
    </tableColumn>
    <tableColumn id="3" xr3:uid="{A7AAA087-A50C-49DF-9969-2BACFACD83D9}" name="Self+1" dataDxfId="139">
      <calculatedColumnFormula>MIN(C42,ROUND(C50*0.75,2))</calculatedColumnFormula>
    </tableColumn>
    <tableColumn id="4" xr3:uid="{DCEC4A27-D385-4403-B532-85494E2C95DE}" name="Family" dataDxfId="138">
      <calculatedColumnFormula>MIN(D42,ROUND(D50*0.75,2))</calculatedColumnFormula>
    </tableColumn>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D295867-FFA3-409D-A087-EC005676CD51}" name="EnrolleeContribution2023" displayName="EnrolleeContribution2023" ref="A63:D67" totalsRowShown="0" headerRowDxfId="137" headerRowBorderDxfId="136" tableBorderDxfId="135">
  <autoFilter ref="A63:D67" xr:uid="{ED295867-FFA3-409D-A087-EC005676CD51}">
    <filterColumn colId="0" hiddenButton="1"/>
    <filterColumn colId="1" hiddenButton="1"/>
    <filterColumn colId="2" hiddenButton="1"/>
    <filterColumn colId="3" hiddenButton="1"/>
  </autoFilter>
  <tableColumns count="4">
    <tableColumn id="1" xr3:uid="{49E414F8-6868-4E82-82A9-70103412DB66}" name="Percent Change " dataDxfId="134"/>
    <tableColumn id="2" xr3:uid="{99D94E1E-6C5F-4F70-803A-C0B0BD13D91F}" name="Self" dataDxfId="133">
      <calculatedColumnFormula>B50-B57</calculatedColumnFormula>
    </tableColumn>
    <tableColumn id="3" xr3:uid="{7D84A38A-7441-4B93-BF0E-2199647EEDDC}" name="Self+1" dataDxfId="132">
      <calculatedColumnFormula>C50-C57</calculatedColumnFormula>
    </tableColumn>
    <tableColumn id="4" xr3:uid="{9D264C5C-8349-4D31-80FA-003339E1C802}" name="Family" dataDxfId="131">
      <calculatedColumnFormula>D50-D57</calculatedColumnFormula>
    </tableColumn>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8D4A2CE-5A8D-4B87-9344-DCA55BF90790}" name="EnrolleeContributionPercentIncrease" displayName="EnrolleeContributionPercentIncrease" ref="A70:D74" totalsRowShown="0" headerRowDxfId="130" headerRowBorderDxfId="129" tableBorderDxfId="128">
  <autoFilter ref="A70:D74" xr:uid="{18D4A2CE-5A8D-4B87-9344-DCA55BF90790}">
    <filterColumn colId="0" hiddenButton="1"/>
    <filterColumn colId="1" hiddenButton="1"/>
    <filterColumn colId="2" hiddenButton="1"/>
    <filterColumn colId="3" hiddenButton="1"/>
  </autoFilter>
  <tableColumns count="4">
    <tableColumn id="1" xr3:uid="{CA4A5EF2-0AA1-4CDA-8948-AAD0740D4075}" name="Percent Change " dataDxfId="127"/>
    <tableColumn id="2" xr3:uid="{24B2C0B4-1776-4197-8DE6-BB6C957078EF}" name="Self" dataDxfId="126" dataCellStyle="Percent">
      <calculatedColumnFormula>IFERROR(B64/B$32-1,"New Option")</calculatedColumnFormula>
    </tableColumn>
    <tableColumn id="3" xr3:uid="{9F453279-91DA-40C9-ABDA-D0E1B061EB0C}" name="Self+1" dataDxfId="125" dataCellStyle="Percent">
      <calculatedColumnFormula>IFERROR(C64/C$32-1,"New Option")</calculatedColumnFormula>
    </tableColumn>
    <tableColumn id="4" xr3:uid="{23DDC86B-A4F1-4B51-91F6-FAC76A228A8B}" name="Family" dataDxfId="124" dataCellStyle="Percent">
      <calculatedColumnFormula>IFERROR(D64/D$32-1,"New Option")</calculatedColumnFormula>
    </tableColumn>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AD6E5D1-FB11-4693-922F-7255A01EABDD}" name="AttachIILargeCarriers" displayName="AttachIILargeCarriers" ref="A10:D22" totalsRowShown="0" headerRowDxfId="123" tableBorderDxfId="122">
  <autoFilter ref="A10:D22" xr:uid="{7AD6E5D1-FB11-4693-922F-7255A01EABDD}">
    <filterColumn colId="0" hiddenButton="1"/>
    <filterColumn colId="1" hiddenButton="1"/>
    <filterColumn colId="2" hiddenButton="1"/>
    <filterColumn colId="3" hiddenButton="1"/>
  </autoFilter>
  <tableColumns count="4">
    <tableColumn id="1" xr3:uid="{30EFD058-538A-4168-B8AE-6426C23343F7}" name="Description" dataDxfId="121"/>
    <tableColumn id="2" xr3:uid="{EB48FEC2-7B52-48AF-8408-CFF47F71DE2C}" name="SELF" dataDxfId="120"/>
    <tableColumn id="3" xr3:uid="{96A492AF-AC51-446A-AF3C-8486230605C2}" name="SELF + 1" dataDxfId="119"/>
    <tableColumn id="4" xr3:uid="{EC450955-3C71-4492-AD52-EF773118BCFA}" name="FAMILY" dataDxfId="118"/>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cms.gov/cciio/resources/regulations-and-guidance/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4.bin"/><Relationship Id="rId1" Type="http://schemas.openxmlformats.org/officeDocument/2006/relationships/hyperlink" Target="http://www.cms.gov/cciio/resources/regulations-and-guidance/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8F29-B6B9-46C3-B31B-971495D20260}">
  <dimension ref="A1:AS181"/>
  <sheetViews>
    <sheetView tabSelected="1" zoomScale="89" zoomScaleNormal="89" workbookViewId="0">
      <selection activeCell="G7" sqref="G7"/>
    </sheetView>
  </sheetViews>
  <sheetFormatPr defaultColWidth="9.33203125" defaultRowHeight="14.4" x14ac:dyDescent="0.3"/>
  <cols>
    <col min="1" max="1" width="30.109375" style="130" customWidth="1"/>
    <col min="2" max="2" width="12.88671875" style="130" bestFit="1" customWidth="1"/>
    <col min="3" max="3" width="21.88671875" style="130" customWidth="1"/>
    <col min="4" max="4" width="15" style="130" customWidth="1"/>
    <col min="5" max="5" width="28.88671875" style="131" customWidth="1"/>
    <col min="6" max="6" width="29" style="131" customWidth="1"/>
    <col min="7" max="7" width="29.109375" style="131" customWidth="1"/>
    <col min="8" max="8" width="41" style="131" customWidth="1"/>
    <col min="9" max="9" width="41.109375" style="131" customWidth="1"/>
    <col min="10" max="10" width="41.44140625" style="131" customWidth="1"/>
    <col min="11" max="11" width="41.33203125" style="131" customWidth="1"/>
    <col min="12" max="13" width="41.44140625" style="132" customWidth="1"/>
    <col min="14" max="14" width="25.109375" style="111" customWidth="1"/>
    <col min="15" max="16" width="25.33203125" style="111" customWidth="1"/>
    <col min="17" max="17" width="27.33203125" style="111" customWidth="1"/>
    <col min="18" max="18" width="27.33203125" style="112" customWidth="1"/>
    <col min="19" max="22" width="27.109375" style="112" customWidth="1"/>
    <col min="23" max="25" width="30" style="112" customWidth="1"/>
    <col min="26" max="43" width="30" style="111" customWidth="1"/>
    <col min="44" max="44" width="22.5546875" style="111" customWidth="1"/>
    <col min="45" max="16384" width="9.33203125" style="111"/>
  </cols>
  <sheetData>
    <row r="1" spans="1:35" ht="28.8" x14ac:dyDescent="0.3">
      <c r="A1" s="134" t="str">
        <f>"Attachment I - "&amp;year&amp;" RATE PROPOSAL - SMALL CARRIERS"</f>
        <v>Attachment I - 2026 RATE PROPOSAL - SMALL CARRIERS</v>
      </c>
      <c r="B1" s="105"/>
      <c r="C1" s="106"/>
      <c r="D1" s="106"/>
      <c r="E1" s="107"/>
      <c r="F1" s="107"/>
      <c r="G1" s="107"/>
      <c r="H1" s="107"/>
      <c r="I1" s="107"/>
      <c r="J1" s="107"/>
      <c r="K1" s="107"/>
      <c r="L1" s="108"/>
      <c r="M1" s="108"/>
      <c r="N1" s="109"/>
      <c r="O1" s="110"/>
      <c r="P1" s="110"/>
    </row>
    <row r="2" spans="1:35" s="137" customFormat="1" ht="18" customHeight="1" x14ac:dyDescent="0.3">
      <c r="A2" s="135" t="s">
        <v>0</v>
      </c>
      <c r="B2" s="141"/>
      <c r="C2" s="136"/>
      <c r="D2" s="136"/>
      <c r="E2" s="136"/>
      <c r="F2" s="136"/>
      <c r="G2" s="136"/>
      <c r="H2" s="136"/>
      <c r="I2" s="136"/>
      <c r="J2" s="136"/>
      <c r="K2" s="136"/>
      <c r="L2" s="122"/>
      <c r="M2" s="122"/>
      <c r="Q2" s="138"/>
      <c r="R2" s="138"/>
      <c r="S2" s="138"/>
      <c r="T2" s="138"/>
      <c r="U2" s="138"/>
      <c r="V2" s="138"/>
      <c r="W2" s="139"/>
      <c r="X2" s="140"/>
      <c r="Y2" s="140"/>
      <c r="Z2" s="122"/>
      <c r="AA2" s="122"/>
    </row>
    <row r="3" spans="1:35" ht="18" customHeight="1" x14ac:dyDescent="0.3">
      <c r="A3" s="144" t="s">
        <v>1</v>
      </c>
      <c r="B3" s="145"/>
      <c r="C3" s="7"/>
      <c r="D3" s="111"/>
      <c r="E3" s="111"/>
      <c r="F3" s="111"/>
      <c r="G3" s="111"/>
      <c r="H3" s="111"/>
      <c r="I3" s="111"/>
      <c r="J3" s="111"/>
      <c r="K3" s="111"/>
      <c r="L3" s="111"/>
      <c r="M3" s="111"/>
      <c r="R3" s="111"/>
      <c r="S3" s="111"/>
      <c r="T3" s="111"/>
      <c r="U3" s="111"/>
      <c r="V3" s="111"/>
      <c r="W3" s="111"/>
      <c r="X3" s="111"/>
      <c r="Y3" s="111"/>
    </row>
    <row r="4" spans="1:35" ht="18" customHeight="1" x14ac:dyDescent="0.3">
      <c r="A4" s="144" t="s">
        <v>73</v>
      </c>
      <c r="B4" s="146">
        <f>year</f>
        <v>2026</v>
      </c>
      <c r="C4" s="7"/>
      <c r="D4" s="111"/>
      <c r="E4" s="111"/>
      <c r="F4" s="111"/>
      <c r="G4" s="111"/>
      <c r="H4" s="111"/>
      <c r="I4" s="111"/>
      <c r="J4" s="111"/>
      <c r="K4" s="111"/>
      <c r="L4" s="111"/>
      <c r="M4" s="111"/>
      <c r="R4" s="111"/>
      <c r="S4" s="111"/>
      <c r="T4" s="111"/>
      <c r="U4" s="111"/>
      <c r="V4" s="111"/>
      <c r="W4" s="111"/>
      <c r="X4" s="111"/>
      <c r="Y4" s="111"/>
    </row>
    <row r="5" spans="1:35" ht="134.4" customHeight="1" x14ac:dyDescent="0.3">
      <c r="A5" s="147" t="str">
        <f>"Q1. What type(s) of community rating, Traditional Community Rating (TCR)/Community Rating by Class (CRC)/Adjusted Community Rating (ACR) do you propose to use for the FEHB/PSHB group in "&amp;year&amp;"?"</f>
        <v>Q1. What type(s) of community rating, Traditional Community Rating (TCR)/Community Rating by Class (CRC)/Adjusted Community Rating (ACR) do you propose to use for the FEHB/PSHB group in 2026?</v>
      </c>
      <c r="B5" s="145"/>
      <c r="C5" s="111"/>
      <c r="D5" s="111"/>
      <c r="E5" s="111"/>
      <c r="F5" s="111"/>
      <c r="G5" s="111"/>
      <c r="H5" s="111"/>
      <c r="I5" s="111"/>
      <c r="J5" s="111"/>
      <c r="K5" s="111"/>
      <c r="L5" s="111"/>
      <c r="M5" s="111"/>
      <c r="R5" s="111"/>
      <c r="S5" s="111"/>
      <c r="T5" s="111"/>
      <c r="U5" s="111"/>
      <c r="V5" s="111"/>
      <c r="W5" s="111"/>
      <c r="X5" s="111"/>
      <c r="Y5" s="111"/>
    </row>
    <row r="6" spans="1:35" x14ac:dyDescent="0.3">
      <c r="A6" s="111"/>
      <c r="B6" s="111"/>
      <c r="C6" s="111"/>
      <c r="D6" s="111"/>
      <c r="E6" s="111"/>
      <c r="F6" s="111"/>
      <c r="G6" s="111"/>
      <c r="H6" s="111"/>
      <c r="I6" s="111"/>
      <c r="J6" s="111"/>
      <c r="K6" s="111"/>
      <c r="L6" s="111"/>
      <c r="M6" s="111"/>
      <c r="R6" s="111"/>
      <c r="S6" s="111"/>
      <c r="T6" s="111"/>
      <c r="U6" s="111"/>
      <c r="V6" s="111"/>
      <c r="W6" s="111"/>
      <c r="X6" s="111"/>
      <c r="Y6" s="111"/>
    </row>
    <row r="7" spans="1:35" ht="18" x14ac:dyDescent="0.35">
      <c r="A7" s="150" t="s">
        <v>122</v>
      </c>
      <c r="B7" s="111"/>
      <c r="C7" s="111"/>
      <c r="D7" s="111"/>
      <c r="E7" s="111"/>
      <c r="F7" s="111"/>
      <c r="G7" s="111"/>
      <c r="H7" s="111"/>
      <c r="I7" s="111"/>
      <c r="J7" s="111"/>
      <c r="K7" s="111"/>
      <c r="L7" s="111"/>
      <c r="M7" s="111"/>
      <c r="R7" s="111"/>
      <c r="S7" s="111"/>
      <c r="T7" s="111"/>
      <c r="U7" s="111"/>
      <c r="V7" s="111"/>
      <c r="W7" s="111"/>
      <c r="X7" s="111"/>
      <c r="Y7" s="111"/>
    </row>
    <row r="8" spans="1:35" x14ac:dyDescent="0.3">
      <c r="A8" s="111" t="s">
        <v>130</v>
      </c>
      <c r="B8" s="114"/>
      <c r="C8" s="84"/>
      <c r="D8" s="111"/>
      <c r="E8" s="111"/>
      <c r="F8" s="111"/>
      <c r="G8" s="111"/>
      <c r="H8" s="111"/>
      <c r="I8" s="111"/>
      <c r="J8" s="111"/>
      <c r="K8" s="111"/>
      <c r="L8" s="111"/>
      <c r="M8" s="111"/>
      <c r="R8" s="111"/>
      <c r="S8" s="111"/>
      <c r="T8" s="111"/>
      <c r="U8" s="111"/>
      <c r="V8" s="111"/>
      <c r="W8" s="111"/>
      <c r="X8" s="111"/>
      <c r="Y8" s="111"/>
      <c r="AC8" s="84"/>
      <c r="AD8" s="84"/>
      <c r="AE8" s="84"/>
      <c r="AF8" s="84"/>
      <c r="AG8" s="84"/>
      <c r="AH8" s="84"/>
      <c r="AI8" s="7"/>
    </row>
    <row r="9" spans="1:35" x14ac:dyDescent="0.3">
      <c r="A9" s="143"/>
      <c r="B9" s="113"/>
      <c r="C9" s="41"/>
      <c r="D9" s="41"/>
      <c r="E9" s="111"/>
      <c r="F9" s="111"/>
      <c r="G9" s="111"/>
      <c r="H9" s="111"/>
      <c r="I9" s="111"/>
      <c r="J9" s="111"/>
      <c r="K9" s="111"/>
      <c r="L9" s="111"/>
      <c r="M9" s="111"/>
      <c r="R9" s="111"/>
      <c r="S9" s="111"/>
      <c r="T9" s="111"/>
      <c r="U9" s="111"/>
      <c r="V9" s="111"/>
      <c r="W9" s="111"/>
      <c r="X9" s="111"/>
      <c r="Y9" s="115"/>
      <c r="Z9" s="113"/>
      <c r="AA9" s="113"/>
      <c r="AB9" s="113"/>
      <c r="AC9" s="84"/>
      <c r="AD9" s="84"/>
      <c r="AE9" s="84"/>
      <c r="AF9" s="84"/>
      <c r="AG9" s="84"/>
      <c r="AH9" s="84"/>
      <c r="AI9" s="7"/>
    </row>
    <row r="10" spans="1:35" x14ac:dyDescent="0.3">
      <c r="A10" s="41" t="s">
        <v>141</v>
      </c>
      <c r="B10" s="113"/>
      <c r="C10" s="41"/>
      <c r="D10" s="41"/>
      <c r="E10" s="111"/>
      <c r="F10" s="111"/>
      <c r="G10" s="111"/>
      <c r="H10" s="111"/>
      <c r="I10" s="111"/>
      <c r="J10" s="111"/>
      <c r="K10" s="111"/>
      <c r="L10" s="111"/>
      <c r="M10" s="111"/>
      <c r="R10" s="111"/>
      <c r="S10" s="111"/>
      <c r="T10" s="111"/>
      <c r="U10" s="111"/>
      <c r="V10" s="111"/>
      <c r="W10" s="111"/>
      <c r="X10" s="111"/>
      <c r="Y10" s="115"/>
      <c r="Z10" s="113"/>
      <c r="AA10" s="113"/>
      <c r="AB10" s="113"/>
      <c r="AC10" s="84"/>
      <c r="AD10" s="84"/>
      <c r="AE10" s="84"/>
      <c r="AF10" s="84"/>
      <c r="AG10" s="84"/>
      <c r="AH10" s="84"/>
      <c r="AI10" s="7"/>
    </row>
    <row r="11" spans="1:35" x14ac:dyDescent="0.3">
      <c r="A11" s="41" t="s">
        <v>125</v>
      </c>
      <c r="B11" s="113"/>
      <c r="C11" s="41"/>
      <c r="D11" s="41"/>
      <c r="E11" s="111"/>
      <c r="F11" s="111"/>
      <c r="G11" s="111"/>
      <c r="H11" s="111"/>
      <c r="I11" s="111"/>
      <c r="J11" s="111"/>
      <c r="K11" s="111"/>
      <c r="L11" s="111"/>
      <c r="M11" s="111"/>
      <c r="R11" s="111"/>
      <c r="S11" s="111"/>
      <c r="T11" s="111"/>
      <c r="U11" s="111"/>
      <c r="V11" s="111"/>
      <c r="W11" s="111"/>
      <c r="X11" s="111"/>
      <c r="Y11" s="115"/>
      <c r="Z11" s="113"/>
      <c r="AA11" s="113"/>
      <c r="AB11" s="113"/>
      <c r="AC11" s="84"/>
      <c r="AD11" s="84"/>
      <c r="AE11" s="84"/>
      <c r="AF11" s="84"/>
      <c r="AG11" s="84"/>
      <c r="AH11" s="84"/>
      <c r="AI11" s="7"/>
    </row>
    <row r="12" spans="1:35" x14ac:dyDescent="0.3">
      <c r="A12" s="41" t="s">
        <v>126</v>
      </c>
      <c r="B12" s="113"/>
      <c r="C12" s="41"/>
      <c r="D12" s="41"/>
      <c r="E12" s="111"/>
      <c r="F12" s="111"/>
      <c r="G12" s="111"/>
      <c r="H12" s="111"/>
      <c r="I12" s="111"/>
      <c r="J12" s="111"/>
      <c r="K12" s="111"/>
      <c r="L12" s="111"/>
      <c r="M12" s="111"/>
      <c r="R12" s="111"/>
      <c r="S12" s="111"/>
      <c r="T12" s="111"/>
      <c r="U12" s="111"/>
      <c r="V12" s="111"/>
      <c r="W12" s="111"/>
      <c r="X12" s="111"/>
      <c r="Y12" s="115"/>
      <c r="Z12" s="113"/>
      <c r="AA12" s="113"/>
      <c r="AB12" s="113"/>
      <c r="AC12" s="84"/>
      <c r="AD12" s="84"/>
      <c r="AE12" s="84"/>
      <c r="AF12" s="84"/>
      <c r="AG12" s="84"/>
      <c r="AH12" s="84"/>
      <c r="AI12" s="7"/>
    </row>
    <row r="13" spans="1:35" x14ac:dyDescent="0.3">
      <c r="A13" s="41" t="s">
        <v>163</v>
      </c>
      <c r="C13" s="114"/>
      <c r="D13" s="84"/>
      <c r="E13" s="111"/>
      <c r="F13" s="111"/>
      <c r="G13" s="111"/>
      <c r="H13" s="111"/>
      <c r="I13" s="111"/>
      <c r="J13" s="111"/>
      <c r="K13" s="111"/>
      <c r="L13" s="111"/>
      <c r="M13" s="111"/>
      <c r="R13" s="111"/>
      <c r="S13" s="111"/>
      <c r="T13" s="111"/>
      <c r="U13" s="111"/>
      <c r="V13" s="111"/>
      <c r="W13" s="111"/>
      <c r="X13" s="111"/>
      <c r="Y13" s="115"/>
      <c r="Z13" s="113"/>
      <c r="AA13" s="113"/>
      <c r="AB13" s="113"/>
      <c r="AC13" s="84"/>
      <c r="AD13" s="84"/>
      <c r="AE13" s="84"/>
      <c r="AF13" s="84"/>
      <c r="AG13" s="84"/>
      <c r="AH13" s="84"/>
      <c r="AI13" s="7"/>
    </row>
    <row r="14" spans="1:35" ht="28.8" x14ac:dyDescent="0.3">
      <c r="A14" s="192" t="str">
        <f>$B$14*100&amp;"% increase to "&amp;"2025 Maximum Government Contribution"</f>
        <v>0% increase to 2025 Maximum Government Contribution</v>
      </c>
      <c r="B14" s="240">
        <v>0</v>
      </c>
      <c r="E14" s="111"/>
      <c r="F14" s="111"/>
      <c r="G14" s="111"/>
      <c r="H14" s="111"/>
      <c r="I14" s="111"/>
      <c r="J14" s="111"/>
      <c r="K14" s="111"/>
      <c r="L14" s="111"/>
      <c r="M14" s="111"/>
      <c r="R14" s="111"/>
      <c r="S14" s="111"/>
      <c r="T14" s="111"/>
      <c r="U14" s="111"/>
      <c r="V14" s="111"/>
      <c r="W14" s="111"/>
      <c r="X14" s="111"/>
      <c r="Y14" s="115"/>
      <c r="Z14" s="113"/>
      <c r="AA14" s="113"/>
      <c r="AB14" s="113"/>
      <c r="AC14" s="84"/>
      <c r="AD14" s="84"/>
      <c r="AE14" s="84"/>
      <c r="AF14" s="84"/>
      <c r="AG14" s="84"/>
      <c r="AH14" s="84"/>
      <c r="AI14" s="7"/>
    </row>
    <row r="15" spans="1:35" x14ac:dyDescent="0.3">
      <c r="A15" s="111"/>
      <c r="B15" s="111"/>
      <c r="C15" s="111"/>
      <c r="D15" s="111"/>
      <c r="E15" s="111"/>
      <c r="F15" s="111"/>
      <c r="G15" s="111"/>
      <c r="H15" s="111"/>
      <c r="I15" s="111"/>
      <c r="J15" s="111"/>
      <c r="K15" s="111"/>
      <c r="L15" s="111"/>
      <c r="M15" s="111"/>
      <c r="R15" s="111"/>
      <c r="S15" s="111"/>
      <c r="T15" s="111"/>
      <c r="U15" s="111"/>
      <c r="V15" s="111"/>
      <c r="W15" s="111"/>
      <c r="X15" s="111"/>
      <c r="Y15" s="111"/>
    </row>
    <row r="16" spans="1:35" ht="18" x14ac:dyDescent="0.3">
      <c r="A16" s="148" t="s">
        <v>108</v>
      </c>
      <c r="B16" s="111"/>
      <c r="C16" s="111"/>
      <c r="D16" s="111"/>
      <c r="E16" s="111"/>
      <c r="F16" s="111"/>
      <c r="G16" s="111"/>
      <c r="H16" s="111"/>
      <c r="I16" s="111"/>
      <c r="J16" s="111"/>
      <c r="K16" s="111"/>
      <c r="L16" s="111"/>
      <c r="M16" s="111"/>
      <c r="R16" s="111"/>
      <c r="S16" s="111"/>
      <c r="T16" s="111"/>
      <c r="U16" s="111"/>
      <c r="V16" s="111"/>
      <c r="W16" s="111"/>
      <c r="X16" s="111"/>
      <c r="Y16" s="111"/>
    </row>
    <row r="17" spans="1:45" ht="15" thickBot="1" x14ac:dyDescent="0.35">
      <c r="A17" s="133" t="s">
        <v>132</v>
      </c>
      <c r="B17" s="111"/>
      <c r="C17" s="111"/>
      <c r="D17" s="111"/>
      <c r="E17" s="111"/>
      <c r="F17" s="111"/>
      <c r="G17" s="111"/>
      <c r="H17" s="111"/>
      <c r="I17" s="111"/>
      <c r="J17" s="111"/>
      <c r="K17" s="111"/>
      <c r="L17" s="111"/>
      <c r="M17" s="111"/>
      <c r="R17" s="111"/>
      <c r="S17" s="111"/>
      <c r="T17" s="111"/>
      <c r="U17" s="111"/>
      <c r="V17" s="111"/>
      <c r="W17" s="111"/>
      <c r="X17" s="111"/>
      <c r="Y17" s="111"/>
    </row>
    <row r="18" spans="1:45" s="239" customFormat="1" ht="90.75" customHeight="1" thickBot="1" x14ac:dyDescent="0.35">
      <c r="A18" s="229" t="s">
        <v>88</v>
      </c>
      <c r="B18" s="252" t="s">
        <v>133</v>
      </c>
      <c r="C18" s="230" t="s">
        <v>109</v>
      </c>
      <c r="D18" s="231" t="s">
        <v>87</v>
      </c>
      <c r="E18" s="232" t="s">
        <v>91</v>
      </c>
      <c r="F18" s="233" t="s">
        <v>145</v>
      </c>
      <c r="G18" s="234" t="s">
        <v>146</v>
      </c>
      <c r="H18" s="235" t="s">
        <v>147</v>
      </c>
      <c r="I18" s="233" t="s">
        <v>164</v>
      </c>
      <c r="J18" s="234" t="s">
        <v>165</v>
      </c>
      <c r="K18" s="235" t="s">
        <v>166</v>
      </c>
      <c r="L18" s="233" t="s">
        <v>148</v>
      </c>
      <c r="M18" s="234" t="s">
        <v>149</v>
      </c>
      <c r="N18" s="235" t="s">
        <v>150</v>
      </c>
      <c r="O18" s="236" t="s">
        <v>167</v>
      </c>
      <c r="P18" s="237" t="s">
        <v>168</v>
      </c>
      <c r="Q18" s="238" t="s">
        <v>169</v>
      </c>
      <c r="R18" s="236" t="s">
        <v>170</v>
      </c>
      <c r="S18" s="237" t="s">
        <v>171</v>
      </c>
      <c r="T18" s="238" t="s">
        <v>172</v>
      </c>
      <c r="U18" s="236" t="s">
        <v>179</v>
      </c>
      <c r="V18" s="237" t="s">
        <v>180</v>
      </c>
      <c r="W18" s="238" t="s">
        <v>181</v>
      </c>
      <c r="X18" s="236" t="s">
        <v>173</v>
      </c>
      <c r="Y18" s="237" t="s">
        <v>174</v>
      </c>
      <c r="Z18" s="238" t="s">
        <v>175</v>
      </c>
      <c r="AA18" s="236" t="s">
        <v>176</v>
      </c>
      <c r="AB18" s="237" t="s">
        <v>177</v>
      </c>
      <c r="AC18" s="238" t="s">
        <v>178</v>
      </c>
      <c r="AD18" s="236" t="s">
        <v>151</v>
      </c>
      <c r="AE18" s="237" t="s">
        <v>152</v>
      </c>
      <c r="AF18" s="238" t="s">
        <v>153</v>
      </c>
      <c r="AG18" s="236" t="s">
        <v>154</v>
      </c>
      <c r="AH18" s="237" t="s">
        <v>155</v>
      </c>
      <c r="AI18" s="238" t="s">
        <v>156</v>
      </c>
      <c r="AJ18" s="236" t="s">
        <v>157</v>
      </c>
      <c r="AK18" s="237" t="s">
        <v>158</v>
      </c>
      <c r="AL18" s="238" t="s">
        <v>159</v>
      </c>
      <c r="AM18" s="236" t="s">
        <v>160</v>
      </c>
      <c r="AN18" s="237" t="s">
        <v>161</v>
      </c>
      <c r="AO18" s="238" t="s">
        <v>162</v>
      </c>
      <c r="AP18" s="236" t="s">
        <v>128</v>
      </c>
      <c r="AQ18" s="237" t="s">
        <v>266</v>
      </c>
      <c r="AR18" s="238" t="s">
        <v>267</v>
      </c>
    </row>
    <row r="19" spans="1:45" ht="18" customHeight="1" x14ac:dyDescent="0.3">
      <c r="A19" s="116"/>
      <c r="B19" s="116"/>
      <c r="C19" s="116"/>
      <c r="D19" s="116"/>
      <c r="E19" s="116"/>
      <c r="F19" s="117"/>
      <c r="G19" s="117"/>
      <c r="H19" s="117"/>
      <c r="I19" s="117"/>
      <c r="J19" s="117"/>
      <c r="K19" s="117"/>
      <c r="L19" s="117"/>
      <c r="M19" s="118"/>
      <c r="N19" s="118"/>
      <c r="O19" s="210"/>
      <c r="P19" s="210"/>
      <c r="Q19" s="210"/>
      <c r="R19" s="211" t="str">
        <f t="shared" ref="R19:R26" si="0">IF(F19="","",ROUND(O19*1.04,2))</f>
        <v/>
      </c>
      <c r="S19" s="212" t="str">
        <f t="shared" ref="S19:S26" si="1">IF(F19="","",ROUND(P19*1.04,2))</f>
        <v/>
      </c>
      <c r="T19" s="212" t="str">
        <f t="shared" ref="T19:T26" si="2">IF(F19="","",ROUND(Q19*1.04,2))</f>
        <v/>
      </c>
      <c r="U19" s="142" t="str">
        <f>IF(Att1SmallCarriers[[#This Row],[FEHB or PSHB]]="","",IF(Att1SmallCarriers[[#This Row],[FEHB or PSHB]]="FEHB",298.08,IF(Att1SmallCarriers[[#This Row],[FEHB or PSHB]]="PSHB",286.09,"")))</f>
        <v/>
      </c>
      <c r="V19" s="142" t="str">
        <f>IF(Att1SmallCarriers[[#This Row],[FEHB or PSHB]]="","",IF(Att1SmallCarriers[[#This Row],[FEHB or PSHB]]="FEHB",650,IF(Att1SmallCarriers[[#This Row],[FEHB or PSHB]]="PSHB",618.4,"")))</f>
        <v/>
      </c>
      <c r="W19" s="142" t="str">
        <f>IF(Att1SmallCarriers[[#This Row],[FEHB or PSHB]]="","",IF(Att1SmallCarriers[[#This Row],[FEHB or PSHB]]="FEHB",714.23,IF(Att1SmallCarriers[[#This Row],[FEHB or PSHB]]="PSHB",672.95,"")))</f>
        <v/>
      </c>
      <c r="X19" s="38" t="str">
        <f>IF(F19="","",IF(R19&gt;0,MIN(U19,ROUND(R19*0.75,2)),"New Option"))</f>
        <v/>
      </c>
      <c r="Y19" s="212" t="str">
        <f>IF(F19="","",IF(S19&gt;0,MIN(Att1SmallCarriers[[#This Row],[2025 Maximum Government Contribution Based on Entry in Column B
Self+1]],ROUND(S19*0.75,2)),"New Option"))</f>
        <v/>
      </c>
      <c r="Z19" s="212" t="str">
        <f>IF(F19="","",IF(T19&gt;0,MIN(Att1SmallCarriers[[#This Row],[2025 Maximum Government Contribution Based on Entry in Column B
Family]],ROUND(T19*0.75,2)),"New Option"))</f>
        <v/>
      </c>
      <c r="AA19" s="212" t="str">
        <f t="shared" ref="AA19:AA50" si="3">IF(F19="","",IF(R19&gt;0, R19-X19,"New Option"))</f>
        <v/>
      </c>
      <c r="AB19" s="212" t="str">
        <f t="shared" ref="AB19:AB50" si="4">IF(F19="","",IF(S19&gt;0, S19-Y19,"New Option"))</f>
        <v/>
      </c>
      <c r="AC19" s="212" t="str">
        <f t="shared" ref="AC19:AC50" si="5">IF(F19="","",IF(T19&gt;0, T19-Z19,"New Option"))</f>
        <v/>
      </c>
      <c r="AD19" s="212" t="str">
        <f t="shared" ref="AD19:AD50" si="6">IF(F19="","",ROUND(L19*1.04,2))</f>
        <v/>
      </c>
      <c r="AE19" s="212" t="str">
        <f t="shared" ref="AE19:AE50" si="7">IF(F19="","",ROUND(M19*1.04,2))</f>
        <v/>
      </c>
      <c r="AF19" s="212" t="str">
        <f t="shared" ref="AF19:AF50" si="8">IF(F19="","",ROUND(N19*1.04,2))</f>
        <v/>
      </c>
      <c r="AG19" s="84" t="e">
        <f>ROUND(Att1SmallCarriers[[#This Row],[2025 Maximum Government Contribution Based on Entry in Column B
Self]]*(1+$B$14),2)</f>
        <v>#VALUE!</v>
      </c>
      <c r="AH19" s="84" t="e">
        <f>ROUND(Att1SmallCarriers[[#This Row],[2025 Maximum Government Contribution Based on Entry in Column B
Self+1]]*(1+$B$14),2)</f>
        <v>#VALUE!</v>
      </c>
      <c r="AI19" s="84" t="e">
        <f>ROUND(Att1SmallCarriers[[#This Row],[2025 Maximum Government Contribution Based on Entry in Column B
Family]]*(1+$B$14),2)</f>
        <v>#VALUE!</v>
      </c>
      <c r="AJ19" s="212" t="str">
        <f>IF(F19="","",MIN(Att1SmallCarriers[[#This Row],[ESTIMATED 2026 Maximum Government Contribution
Self]],ROUND(AD19*0.75,2)))</f>
        <v/>
      </c>
      <c r="AK19" s="212" t="str">
        <f>IF(F19="","",MIN(Att1SmallCarriers[[#This Row],[ESTIMATED 2026 Maximum Government Contribution
Self+1]],ROUND(AE19*0.75,2)))</f>
        <v/>
      </c>
      <c r="AL19" s="212" t="str">
        <f>IF(F19="","",MIN(Att1SmallCarriers[[#This Row],[ESTIMATED 2026 Maximum Government Contribution
Family]],ROUND(AF19*0.75,2)))</f>
        <v/>
      </c>
      <c r="AM19" s="212" t="str">
        <f t="shared" ref="AM19:AM50" si="9">IF(F19="","",AD19-AJ19)</f>
        <v/>
      </c>
      <c r="AN19" s="212" t="str">
        <f>IF(F19="","",AE19-AK19)</f>
        <v/>
      </c>
      <c r="AO19" s="212" t="str">
        <f>IF(F19="","",AF19-AL19)</f>
        <v/>
      </c>
      <c r="AP19" s="213" t="str">
        <f>IF(F19="","",IFERROR(AM19/AA19-1,"New Option"))</f>
        <v/>
      </c>
      <c r="AQ19" s="213" t="str">
        <f>IF(F19="","",IFERROR(AN19/AB19-1,"New Option"))</f>
        <v/>
      </c>
      <c r="AR19" s="213" t="str">
        <f>IF(F19="","",IFERROR(AO19/AC19-1,"New Option"))</f>
        <v/>
      </c>
      <c r="AS19" s="113"/>
    </row>
    <row r="20" spans="1:45" ht="18" customHeight="1" x14ac:dyDescent="0.3">
      <c r="A20" s="116"/>
      <c r="B20" s="116"/>
      <c r="C20" s="116"/>
      <c r="D20" s="116"/>
      <c r="E20" s="116"/>
      <c r="F20" s="117"/>
      <c r="G20" s="117"/>
      <c r="H20" s="117"/>
      <c r="I20" s="117"/>
      <c r="J20" s="117"/>
      <c r="K20" s="117"/>
      <c r="L20" s="117"/>
      <c r="M20" s="118"/>
      <c r="N20" s="118"/>
      <c r="O20" s="40"/>
      <c r="P20" s="40"/>
      <c r="Q20" s="40"/>
      <c r="R20" s="39" t="str">
        <f t="shared" si="0"/>
        <v/>
      </c>
      <c r="S20" s="38" t="str">
        <f t="shared" si="1"/>
        <v/>
      </c>
      <c r="T20" s="38" t="str">
        <f t="shared" si="2"/>
        <v/>
      </c>
      <c r="U20" s="142" t="str">
        <f>IF(Att1SmallCarriers[[#This Row],[FEHB or PSHB]]="","",IF(Att1SmallCarriers[[#This Row],[FEHB or PSHB]]="FEHB",298.08,IF(Att1SmallCarriers[[#This Row],[FEHB or PSHB]]="PSHB",286.09,"")))</f>
        <v/>
      </c>
      <c r="V20" s="142" t="str">
        <f>IF(Att1SmallCarriers[[#This Row],[FEHB or PSHB]]="","",IF(Att1SmallCarriers[[#This Row],[FEHB or PSHB]]="FEHB",650,IF(Att1SmallCarriers[[#This Row],[FEHB or PSHB]]="PSHB",618.4,"")))</f>
        <v/>
      </c>
      <c r="W20" s="142" t="str">
        <f>IF(Att1SmallCarriers[[#This Row],[FEHB or PSHB]]="","",IF(Att1SmallCarriers[[#This Row],[FEHB or PSHB]]="FEHB",714.23,IF(Att1SmallCarriers[[#This Row],[FEHB or PSHB]]="PSHB",672.95,"")))</f>
        <v/>
      </c>
      <c r="X20" s="38" t="str">
        <f t="shared" ref="X20:X83" si="10">IF(F20="","",IF(R20&gt;0,MIN(U20,ROUND(R20*0.75,2)),"New Option"))</f>
        <v/>
      </c>
      <c r="Y20" s="212" t="str">
        <f>IF(F20="","",IF(S20&gt;0,MIN(Att1SmallCarriers[[#This Row],[2025 Maximum Government Contribution Based on Entry in Column B
Self+1]],ROUND(S20*0.75,2)),"New Option"))</f>
        <v/>
      </c>
      <c r="Z20" s="212" t="str">
        <f>IF(F20="","",IF(T20&gt;0,MIN(Att1SmallCarriers[[#This Row],[2025 Maximum Government Contribution Based on Entry in Column B
Family]],ROUND(T20*0.75,2)),"New Option"))</f>
        <v/>
      </c>
      <c r="AA20" s="38" t="str">
        <f t="shared" si="3"/>
        <v/>
      </c>
      <c r="AB20" s="38" t="str">
        <f t="shared" si="4"/>
        <v/>
      </c>
      <c r="AC20" s="38" t="str">
        <f t="shared" si="5"/>
        <v/>
      </c>
      <c r="AD20" s="38" t="str">
        <f t="shared" si="6"/>
        <v/>
      </c>
      <c r="AE20" s="38" t="str">
        <f t="shared" si="7"/>
        <v/>
      </c>
      <c r="AF20" s="38" t="str">
        <f t="shared" si="8"/>
        <v/>
      </c>
      <c r="AG20" s="84" t="e">
        <f>ROUND(Att1SmallCarriers[[#This Row],[2025 Maximum Government Contribution Based on Entry in Column B
Self]]*(1+$B$14),2)</f>
        <v>#VALUE!</v>
      </c>
      <c r="AH20" s="84" t="e">
        <f>ROUND(Att1SmallCarriers[[#This Row],[2025 Maximum Government Contribution Based on Entry in Column B
Self+1]]*(1+$B$14),2)</f>
        <v>#VALUE!</v>
      </c>
      <c r="AI20" s="84" t="e">
        <f>ROUND(Att1SmallCarriers[[#This Row],[2025 Maximum Government Contribution Based on Entry in Column B
Family]]*(1+$B$14),2)</f>
        <v>#VALUE!</v>
      </c>
      <c r="AJ20" s="212" t="str">
        <f>IF(F20="","",MIN(Att1SmallCarriers[[#This Row],[ESTIMATED 2026 Maximum Government Contribution
Self]],ROUND(AD20*0.75,2)))</f>
        <v/>
      </c>
      <c r="AK20" s="212" t="str">
        <f>IF(F20="","",MIN(Att1SmallCarriers[[#This Row],[ESTIMATED 2026 Maximum Government Contribution
Self+1]],ROUND(AE20*0.75,2)))</f>
        <v/>
      </c>
      <c r="AL20" s="212" t="str">
        <f>IF(F20="","",MIN(Att1SmallCarriers[[#This Row],[ESTIMATED 2026 Maximum Government Contribution
Family]],ROUND(AF20*0.75,2)))</f>
        <v/>
      </c>
      <c r="AM20" s="38" t="str">
        <f>IF(F20="","",AD20-AJ20)</f>
        <v/>
      </c>
      <c r="AN20" s="38" t="str">
        <f t="shared" ref="AN20:AN50" si="11">IF(F20="","",AE20-AK20)</f>
        <v/>
      </c>
      <c r="AO20" s="38" t="str">
        <f>IF(F20="","",AF20-AL20)</f>
        <v/>
      </c>
      <c r="AP20" s="213" t="str">
        <f t="shared" ref="AP20:AP83" si="12">IF(F20="","",IFERROR(AM20/AA20-1,"New Option"))</f>
        <v/>
      </c>
      <c r="AQ20" s="213" t="str">
        <f t="shared" ref="AQ20:AQ83" si="13">IF(F20="","",IFERROR(AN20/AB20-1,"New Option"))</f>
        <v/>
      </c>
      <c r="AR20" s="213" t="str">
        <f t="shared" ref="AR20:AR83" si="14">IF(F20="","",IFERROR(AO20/AC20-1,"New Option"))</f>
        <v/>
      </c>
      <c r="AS20" s="113"/>
    </row>
    <row r="21" spans="1:45" ht="18" customHeight="1" x14ac:dyDescent="0.3">
      <c r="A21" s="116"/>
      <c r="B21" s="116"/>
      <c r="C21" s="116"/>
      <c r="D21" s="116"/>
      <c r="E21" s="116"/>
      <c r="F21" s="117"/>
      <c r="G21" s="117"/>
      <c r="H21" s="117"/>
      <c r="I21" s="117"/>
      <c r="J21" s="117"/>
      <c r="K21" s="117"/>
      <c r="L21" s="117"/>
      <c r="M21" s="118"/>
      <c r="N21" s="118"/>
      <c r="O21" s="40"/>
      <c r="P21" s="40"/>
      <c r="Q21" s="40"/>
      <c r="R21" s="39" t="str">
        <f t="shared" si="0"/>
        <v/>
      </c>
      <c r="S21" s="38" t="str">
        <f t="shared" si="1"/>
        <v/>
      </c>
      <c r="T21" s="38" t="str">
        <f t="shared" si="2"/>
        <v/>
      </c>
      <c r="U21" s="142" t="str">
        <f>IF(Att1SmallCarriers[[#This Row],[FEHB or PSHB]]="","",IF(Att1SmallCarriers[[#This Row],[FEHB or PSHB]]="FEHB",298.08,IF(Att1SmallCarriers[[#This Row],[FEHB or PSHB]]="PSHB",286.09,"")))</f>
        <v/>
      </c>
      <c r="V21" s="142" t="str">
        <f>IF(Att1SmallCarriers[[#This Row],[FEHB or PSHB]]="","",IF(Att1SmallCarriers[[#This Row],[FEHB or PSHB]]="FEHB",650,IF(Att1SmallCarriers[[#This Row],[FEHB or PSHB]]="PSHB",618.4,"")))</f>
        <v/>
      </c>
      <c r="W21" s="142" t="str">
        <f>IF(Att1SmallCarriers[[#This Row],[FEHB or PSHB]]="","",IF(Att1SmallCarriers[[#This Row],[FEHB or PSHB]]="FEHB",714.23,IF(Att1SmallCarriers[[#This Row],[FEHB or PSHB]]="PSHB",672.95,"")))</f>
        <v/>
      </c>
      <c r="X21" s="38" t="str">
        <f t="shared" si="10"/>
        <v/>
      </c>
      <c r="Y21" s="212" t="str">
        <f>IF(F21="","",IF(S21&gt;0,MIN(Att1SmallCarriers[[#This Row],[2025 Maximum Government Contribution Based on Entry in Column B
Self+1]],ROUND(S21*0.75,2)),"New Option"))</f>
        <v/>
      </c>
      <c r="Z21" s="212" t="str">
        <f>IF(F21="","",IF(T21&gt;0,MIN(Att1SmallCarriers[[#This Row],[2025 Maximum Government Contribution Based on Entry in Column B
Family]],ROUND(T21*0.75,2)),"New Option"))</f>
        <v/>
      </c>
      <c r="AA21" s="38" t="str">
        <f t="shared" si="3"/>
        <v/>
      </c>
      <c r="AB21" s="38" t="str">
        <f t="shared" si="4"/>
        <v/>
      </c>
      <c r="AC21" s="38" t="str">
        <f t="shared" si="5"/>
        <v/>
      </c>
      <c r="AD21" s="38" t="str">
        <f>IF(F21="","",ROUND(L21*1.04,2))</f>
        <v/>
      </c>
      <c r="AE21" s="38" t="str">
        <f t="shared" si="7"/>
        <v/>
      </c>
      <c r="AF21" s="38" t="str">
        <f t="shared" si="8"/>
        <v/>
      </c>
      <c r="AG21" s="84" t="e">
        <f>ROUND(Att1SmallCarriers[[#This Row],[2025 Maximum Government Contribution Based on Entry in Column B
Self]]*(1+$B$14),2)</f>
        <v>#VALUE!</v>
      </c>
      <c r="AH21" s="84" t="e">
        <f>ROUND(Att1SmallCarriers[[#This Row],[2025 Maximum Government Contribution Based on Entry in Column B
Self+1]]*(1+$B$14),2)</f>
        <v>#VALUE!</v>
      </c>
      <c r="AI21" s="84" t="e">
        <f>ROUND(Att1SmallCarriers[[#This Row],[2025 Maximum Government Contribution Based on Entry in Column B
Family]]*(1+$B$14),2)</f>
        <v>#VALUE!</v>
      </c>
      <c r="AJ21" s="212" t="str">
        <f>IF(F21="","",MIN(Att1SmallCarriers[[#This Row],[ESTIMATED 2026 Maximum Government Contribution
Self]],ROUND(AD21*0.75,2)))</f>
        <v/>
      </c>
      <c r="AK21" s="212" t="str">
        <f>IF(F21="","",MIN(Att1SmallCarriers[[#This Row],[ESTIMATED 2026 Maximum Government Contribution
Self+1]],ROUND(AE21*0.75,2)))</f>
        <v/>
      </c>
      <c r="AL21" s="212" t="str">
        <f>IF(F21="","",MIN(Att1SmallCarriers[[#This Row],[ESTIMATED 2026 Maximum Government Contribution
Family]],ROUND(AF21*0.75,2)))</f>
        <v/>
      </c>
      <c r="AM21" s="38" t="str">
        <f>IF(F21="","",AD21-AJ21)</f>
        <v/>
      </c>
      <c r="AN21" s="38" t="str">
        <f t="shared" si="11"/>
        <v/>
      </c>
      <c r="AO21" s="38" t="str">
        <f t="shared" ref="AO21:AO50" si="15">IF(F21="","",AF21-AL21)</f>
        <v/>
      </c>
      <c r="AP21" s="213" t="str">
        <f t="shared" si="12"/>
        <v/>
      </c>
      <c r="AQ21" s="213" t="str">
        <f t="shared" si="13"/>
        <v/>
      </c>
      <c r="AR21" s="213" t="str">
        <f t="shared" si="14"/>
        <v/>
      </c>
    </row>
    <row r="22" spans="1:45" ht="18" customHeight="1" x14ac:dyDescent="0.3">
      <c r="A22" s="116"/>
      <c r="B22" s="116"/>
      <c r="C22" s="116"/>
      <c r="D22" s="116"/>
      <c r="E22" s="116"/>
      <c r="F22" s="117"/>
      <c r="G22" s="117"/>
      <c r="H22" s="117"/>
      <c r="I22" s="117"/>
      <c r="J22" s="117"/>
      <c r="K22" s="117"/>
      <c r="L22" s="117"/>
      <c r="M22" s="118"/>
      <c r="N22" s="118"/>
      <c r="O22" s="40"/>
      <c r="P22" s="40"/>
      <c r="Q22" s="40"/>
      <c r="R22" s="39" t="str">
        <f t="shared" si="0"/>
        <v/>
      </c>
      <c r="S22" s="38" t="str">
        <f t="shared" si="1"/>
        <v/>
      </c>
      <c r="T22" s="38" t="str">
        <f t="shared" si="2"/>
        <v/>
      </c>
      <c r="U22" s="142" t="str">
        <f>IF(Att1SmallCarriers[[#This Row],[FEHB or PSHB]]="","",IF(Att1SmallCarriers[[#This Row],[FEHB or PSHB]]="FEHB",298.08,IF(Att1SmallCarriers[[#This Row],[FEHB or PSHB]]="PSHB",286.09,"")))</f>
        <v/>
      </c>
      <c r="V22" s="142" t="str">
        <f>IF(Att1SmallCarriers[[#This Row],[FEHB or PSHB]]="","",IF(Att1SmallCarriers[[#This Row],[FEHB or PSHB]]="FEHB",650,IF(Att1SmallCarriers[[#This Row],[FEHB or PSHB]]="PSHB",618.4,"")))</f>
        <v/>
      </c>
      <c r="W22" s="142" t="str">
        <f>IF(Att1SmallCarriers[[#This Row],[FEHB or PSHB]]="","",IF(Att1SmallCarriers[[#This Row],[FEHB or PSHB]]="FEHB",714.23,IF(Att1SmallCarriers[[#This Row],[FEHB or PSHB]]="PSHB",672.95,"")))</f>
        <v/>
      </c>
      <c r="X22" s="38" t="str">
        <f t="shared" si="10"/>
        <v/>
      </c>
      <c r="Y22" s="212" t="str">
        <f>IF(F22="","",IF(S22&gt;0,MIN(Att1SmallCarriers[[#This Row],[2025 Maximum Government Contribution Based on Entry in Column B
Self+1]],ROUND(S22*0.75,2)),"New Option"))</f>
        <v/>
      </c>
      <c r="Z22" s="212" t="str">
        <f>IF(F22="","",IF(T22&gt;0,MIN(Att1SmallCarriers[[#This Row],[2025 Maximum Government Contribution Based on Entry in Column B
Family]],ROUND(T22*0.75,2)),"New Option"))</f>
        <v/>
      </c>
      <c r="AA22" s="38" t="str">
        <f t="shared" si="3"/>
        <v/>
      </c>
      <c r="AB22" s="38" t="str">
        <f>IF(F22="","",IF(S22&gt;0, S22-Y22,"New Option"))</f>
        <v/>
      </c>
      <c r="AC22" s="38" t="str">
        <f>IF(F22="","",IF(T22&gt;0, T22-Z22,"New Option"))</f>
        <v/>
      </c>
      <c r="AD22" s="38" t="str">
        <f t="shared" si="6"/>
        <v/>
      </c>
      <c r="AE22" s="38" t="str">
        <f t="shared" si="7"/>
        <v/>
      </c>
      <c r="AF22" s="38" t="str">
        <f t="shared" si="8"/>
        <v/>
      </c>
      <c r="AG22" s="84" t="e">
        <f>ROUND(Att1SmallCarriers[[#This Row],[2025 Maximum Government Contribution Based on Entry in Column B
Self]]*(1+$B$14),2)</f>
        <v>#VALUE!</v>
      </c>
      <c r="AH22" s="84" t="e">
        <f>ROUND(Att1SmallCarriers[[#This Row],[2025 Maximum Government Contribution Based on Entry in Column B
Self+1]]*(1+$B$14),2)</f>
        <v>#VALUE!</v>
      </c>
      <c r="AI22" s="84" t="e">
        <f>ROUND(Att1SmallCarriers[[#This Row],[2025 Maximum Government Contribution Based on Entry in Column B
Family]]*(1+$B$14),2)</f>
        <v>#VALUE!</v>
      </c>
      <c r="AJ22" s="212" t="str">
        <f>IF(F22="","",MIN(Att1SmallCarriers[[#This Row],[ESTIMATED 2026 Maximum Government Contribution
Self]],ROUND(AD22*0.75,2)))</f>
        <v/>
      </c>
      <c r="AK22" s="212" t="str">
        <f>IF(F22="","",MIN(Att1SmallCarriers[[#This Row],[ESTIMATED 2026 Maximum Government Contribution
Self+1]],ROUND(AE22*0.75,2)))</f>
        <v/>
      </c>
      <c r="AL22" s="212" t="str">
        <f>IF(F22="","",MIN(Att1SmallCarriers[[#This Row],[ESTIMATED 2026 Maximum Government Contribution
Family]],ROUND(AF22*0.75,2)))</f>
        <v/>
      </c>
      <c r="AM22" s="38" t="str">
        <f t="shared" si="9"/>
        <v/>
      </c>
      <c r="AN22" s="38" t="str">
        <f t="shared" si="11"/>
        <v/>
      </c>
      <c r="AO22" s="38" t="str">
        <f t="shared" si="15"/>
        <v/>
      </c>
      <c r="AP22" s="213" t="str">
        <f t="shared" si="12"/>
        <v/>
      </c>
      <c r="AQ22" s="213" t="str">
        <f t="shared" si="13"/>
        <v/>
      </c>
      <c r="AR22" s="213" t="str">
        <f t="shared" si="14"/>
        <v/>
      </c>
    </row>
    <row r="23" spans="1:45" ht="18" customHeight="1" x14ac:dyDescent="0.3">
      <c r="A23" s="116"/>
      <c r="B23" s="116"/>
      <c r="C23" s="116"/>
      <c r="D23" s="116"/>
      <c r="E23" s="116"/>
      <c r="F23" s="117"/>
      <c r="G23" s="117"/>
      <c r="H23" s="117"/>
      <c r="I23" s="117"/>
      <c r="J23" s="117"/>
      <c r="K23" s="117"/>
      <c r="L23" s="117"/>
      <c r="M23" s="118"/>
      <c r="N23" s="118"/>
      <c r="O23" s="40"/>
      <c r="P23" s="40"/>
      <c r="Q23" s="40"/>
      <c r="R23" s="39" t="str">
        <f t="shared" si="0"/>
        <v/>
      </c>
      <c r="S23" s="38" t="str">
        <f t="shared" si="1"/>
        <v/>
      </c>
      <c r="T23" s="38" t="str">
        <f t="shared" si="2"/>
        <v/>
      </c>
      <c r="U23" s="142" t="str">
        <f>IF(Att1SmallCarriers[[#This Row],[FEHB or PSHB]]="","",IF(Att1SmallCarriers[[#This Row],[FEHB or PSHB]]="FEHB",298.08,IF(Att1SmallCarriers[[#This Row],[FEHB or PSHB]]="PSHB",286.09,"")))</f>
        <v/>
      </c>
      <c r="V23" s="142" t="str">
        <f>IF(Att1SmallCarriers[[#This Row],[FEHB or PSHB]]="","",IF(Att1SmallCarriers[[#This Row],[FEHB or PSHB]]="FEHB",650,IF(Att1SmallCarriers[[#This Row],[FEHB or PSHB]]="PSHB",618.4,"")))</f>
        <v/>
      </c>
      <c r="W23" s="142" t="str">
        <f>IF(Att1SmallCarriers[[#This Row],[FEHB or PSHB]]="","",IF(Att1SmallCarriers[[#This Row],[FEHB or PSHB]]="FEHB",714.23,IF(Att1SmallCarriers[[#This Row],[FEHB or PSHB]]="PSHB",672.95,"")))</f>
        <v/>
      </c>
      <c r="X23" s="38" t="str">
        <f t="shared" si="10"/>
        <v/>
      </c>
      <c r="Y23" s="212" t="str">
        <f>IF(F23="","",IF(S23&gt;0,MIN(Att1SmallCarriers[[#This Row],[2025 Maximum Government Contribution Based on Entry in Column B
Self+1]],ROUND(S23*0.75,2)),"New Option"))</f>
        <v/>
      </c>
      <c r="Z23" s="212" t="str">
        <f>IF(F23="","",IF(T23&gt;0,MIN(Att1SmallCarriers[[#This Row],[2025 Maximum Government Contribution Based on Entry in Column B
Family]],ROUND(T23*0.75,2)),"New Option"))</f>
        <v/>
      </c>
      <c r="AA23" s="38" t="str">
        <f t="shared" si="3"/>
        <v/>
      </c>
      <c r="AB23" s="38" t="str">
        <f t="shared" si="4"/>
        <v/>
      </c>
      <c r="AC23" s="38" t="str">
        <f t="shared" si="5"/>
        <v/>
      </c>
      <c r="AD23" s="38" t="str">
        <f t="shared" si="6"/>
        <v/>
      </c>
      <c r="AE23" s="38" t="str">
        <f t="shared" si="7"/>
        <v/>
      </c>
      <c r="AF23" s="38" t="str">
        <f>IF(F23="","",ROUND(N23*1.04,2))</f>
        <v/>
      </c>
      <c r="AG23" s="84" t="e">
        <f>ROUND(Att1SmallCarriers[[#This Row],[2025 Maximum Government Contribution Based on Entry in Column B
Self]]*(1+$B$14),2)</f>
        <v>#VALUE!</v>
      </c>
      <c r="AH23" s="84" t="e">
        <f>ROUND(Att1SmallCarriers[[#This Row],[2025 Maximum Government Contribution Based on Entry in Column B
Self+1]]*(1+$B$14),2)</f>
        <v>#VALUE!</v>
      </c>
      <c r="AI23" s="84" t="e">
        <f>ROUND(Att1SmallCarriers[[#This Row],[2025 Maximum Government Contribution Based on Entry in Column B
Family]]*(1+$B$14),2)</f>
        <v>#VALUE!</v>
      </c>
      <c r="AJ23" s="212" t="str">
        <f>IF(F23="","",MIN(Att1SmallCarriers[[#This Row],[ESTIMATED 2026 Maximum Government Contribution
Self]],ROUND(AD23*0.75,2)))</f>
        <v/>
      </c>
      <c r="AK23" s="212" t="str">
        <f>IF(F23="","",MIN(Att1SmallCarriers[[#This Row],[ESTIMATED 2026 Maximum Government Contribution
Self+1]],ROUND(AE23*0.75,2)))</f>
        <v/>
      </c>
      <c r="AL23" s="212" t="str">
        <f>IF(F23="","",MIN(Att1SmallCarriers[[#This Row],[ESTIMATED 2026 Maximum Government Contribution
Family]],ROUND(AF23*0.75,2)))</f>
        <v/>
      </c>
      <c r="AM23" s="38" t="str">
        <f t="shared" si="9"/>
        <v/>
      </c>
      <c r="AN23" s="38" t="str">
        <f t="shared" si="11"/>
        <v/>
      </c>
      <c r="AO23" s="38" t="str">
        <f t="shared" si="15"/>
        <v/>
      </c>
      <c r="AP23" s="213" t="str">
        <f t="shared" si="12"/>
        <v/>
      </c>
      <c r="AQ23" s="213" t="str">
        <f t="shared" si="13"/>
        <v/>
      </c>
      <c r="AR23" s="213" t="str">
        <f t="shared" si="14"/>
        <v/>
      </c>
    </row>
    <row r="24" spans="1:45" ht="18" customHeight="1" x14ac:dyDescent="0.3">
      <c r="A24" s="116"/>
      <c r="B24" s="116"/>
      <c r="C24" s="116"/>
      <c r="D24" s="116"/>
      <c r="E24" s="116"/>
      <c r="F24" s="117"/>
      <c r="G24" s="117"/>
      <c r="H24" s="117"/>
      <c r="I24" s="117"/>
      <c r="J24" s="117"/>
      <c r="K24" s="117"/>
      <c r="L24" s="117"/>
      <c r="M24" s="118"/>
      <c r="N24" s="118"/>
      <c r="O24" s="40"/>
      <c r="P24" s="40"/>
      <c r="Q24" s="40"/>
      <c r="R24" s="39" t="str">
        <f t="shared" si="0"/>
        <v/>
      </c>
      <c r="S24" s="38" t="str">
        <f t="shared" si="1"/>
        <v/>
      </c>
      <c r="T24" s="38" t="str">
        <f t="shared" si="2"/>
        <v/>
      </c>
      <c r="U24" s="142" t="str">
        <f>IF(Att1SmallCarriers[[#This Row],[FEHB or PSHB]]="","",IF(Att1SmallCarriers[[#This Row],[FEHB or PSHB]]="FEHB",298.08,IF(Att1SmallCarriers[[#This Row],[FEHB or PSHB]]="PSHB",286.09,"")))</f>
        <v/>
      </c>
      <c r="V24" s="142" t="str">
        <f>IF(Att1SmallCarriers[[#This Row],[FEHB or PSHB]]="","",IF(Att1SmallCarriers[[#This Row],[FEHB or PSHB]]="FEHB",650,IF(Att1SmallCarriers[[#This Row],[FEHB or PSHB]]="PSHB",618.4,"")))</f>
        <v/>
      </c>
      <c r="W24" s="142" t="str">
        <f>IF(Att1SmallCarriers[[#This Row],[FEHB or PSHB]]="","",IF(Att1SmallCarriers[[#This Row],[FEHB or PSHB]]="FEHB",714.23,IF(Att1SmallCarriers[[#This Row],[FEHB or PSHB]]="PSHB",672.95,"")))</f>
        <v/>
      </c>
      <c r="X24" s="38" t="str">
        <f t="shared" si="10"/>
        <v/>
      </c>
      <c r="Y24" s="212" t="str">
        <f>IF(F24="","",IF(S24&gt;0,MIN(Att1SmallCarriers[[#This Row],[2025 Maximum Government Contribution Based on Entry in Column B
Self+1]],ROUND(S24*0.75,2)),"New Option"))</f>
        <v/>
      </c>
      <c r="Z24" s="212" t="str">
        <f>IF(F24="","",IF(T24&gt;0,MIN(Att1SmallCarriers[[#This Row],[2025 Maximum Government Contribution Based on Entry in Column B
Family]],ROUND(T24*0.75,2)),"New Option"))</f>
        <v/>
      </c>
      <c r="AA24" s="38" t="str">
        <f t="shared" si="3"/>
        <v/>
      </c>
      <c r="AB24" s="38" t="str">
        <f t="shared" si="4"/>
        <v/>
      </c>
      <c r="AC24" s="38" t="str">
        <f t="shared" si="5"/>
        <v/>
      </c>
      <c r="AD24" s="38" t="str">
        <f t="shared" si="6"/>
        <v/>
      </c>
      <c r="AE24" s="38" t="str">
        <f t="shared" si="7"/>
        <v/>
      </c>
      <c r="AF24" s="38" t="str">
        <f t="shared" si="8"/>
        <v/>
      </c>
      <c r="AG24" s="84" t="e">
        <f>ROUND(Att1SmallCarriers[[#This Row],[2025 Maximum Government Contribution Based on Entry in Column B
Self]]*(1+$B$14),2)</f>
        <v>#VALUE!</v>
      </c>
      <c r="AH24" s="84" t="e">
        <f>ROUND(Att1SmallCarriers[[#This Row],[2025 Maximum Government Contribution Based on Entry in Column B
Self+1]]*(1+$B$14),2)</f>
        <v>#VALUE!</v>
      </c>
      <c r="AI24" s="84" t="e">
        <f>ROUND(Att1SmallCarriers[[#This Row],[2025 Maximum Government Contribution Based on Entry in Column B
Family]]*(1+$B$14),2)</f>
        <v>#VALUE!</v>
      </c>
      <c r="AJ24" s="212" t="str">
        <f>IF(F24="","",MIN(Att1SmallCarriers[[#This Row],[ESTIMATED 2026 Maximum Government Contribution
Self]],ROUND(AD24*0.75,2)))</f>
        <v/>
      </c>
      <c r="AK24" s="212" t="str">
        <f>IF(F24="","",MIN(Att1SmallCarriers[[#This Row],[ESTIMATED 2026 Maximum Government Contribution
Self+1]],ROUND(AE24*0.75,2)))</f>
        <v/>
      </c>
      <c r="AL24" s="212" t="str">
        <f>IF(F24="","",MIN(Att1SmallCarriers[[#This Row],[ESTIMATED 2026 Maximum Government Contribution
Family]],ROUND(AF24*0.75,2)))</f>
        <v/>
      </c>
      <c r="AM24" s="38" t="str">
        <f t="shared" si="9"/>
        <v/>
      </c>
      <c r="AN24" s="38" t="str">
        <f>IF(F24="","",AE24-AK24)</f>
        <v/>
      </c>
      <c r="AO24" s="38" t="str">
        <f t="shared" si="15"/>
        <v/>
      </c>
      <c r="AP24" s="213" t="str">
        <f t="shared" si="12"/>
        <v/>
      </c>
      <c r="AQ24" s="213" t="str">
        <f t="shared" si="13"/>
        <v/>
      </c>
      <c r="AR24" s="213" t="str">
        <f t="shared" si="14"/>
        <v/>
      </c>
    </row>
    <row r="25" spans="1:45" ht="18" customHeight="1" x14ac:dyDescent="0.3">
      <c r="A25" s="116"/>
      <c r="B25" s="116"/>
      <c r="C25" s="116"/>
      <c r="D25" s="116"/>
      <c r="E25" s="116"/>
      <c r="F25" s="117"/>
      <c r="G25" s="117"/>
      <c r="H25" s="117"/>
      <c r="I25" s="117"/>
      <c r="J25" s="117"/>
      <c r="K25" s="117"/>
      <c r="L25" s="117"/>
      <c r="M25" s="118"/>
      <c r="N25" s="118"/>
      <c r="O25" s="40"/>
      <c r="P25" s="40"/>
      <c r="Q25" s="40"/>
      <c r="R25" s="39" t="str">
        <f t="shared" si="0"/>
        <v/>
      </c>
      <c r="S25" s="38" t="str">
        <f t="shared" si="1"/>
        <v/>
      </c>
      <c r="T25" s="38" t="str">
        <f t="shared" si="2"/>
        <v/>
      </c>
      <c r="U25" s="142" t="str">
        <f>IF(Att1SmallCarriers[[#This Row],[FEHB or PSHB]]="","",IF(Att1SmallCarriers[[#This Row],[FEHB or PSHB]]="FEHB",298.08,IF(Att1SmallCarriers[[#This Row],[FEHB or PSHB]]="PSHB",286.09,"")))</f>
        <v/>
      </c>
      <c r="V25" s="142" t="str">
        <f>IF(Att1SmallCarriers[[#This Row],[FEHB or PSHB]]="","",IF(Att1SmallCarriers[[#This Row],[FEHB or PSHB]]="FEHB",650,IF(Att1SmallCarriers[[#This Row],[FEHB or PSHB]]="PSHB",618.4,"")))</f>
        <v/>
      </c>
      <c r="W25" s="142" t="str">
        <f>IF(Att1SmallCarriers[[#This Row],[FEHB or PSHB]]="","",IF(Att1SmallCarriers[[#This Row],[FEHB or PSHB]]="FEHB",714.23,IF(Att1SmallCarriers[[#This Row],[FEHB or PSHB]]="PSHB",672.95,"")))</f>
        <v/>
      </c>
      <c r="X25" s="38" t="str">
        <f t="shared" si="10"/>
        <v/>
      </c>
      <c r="Y25" s="212" t="str">
        <f>IF(F25="","",IF(S25&gt;0,MIN(Att1SmallCarriers[[#This Row],[2025 Maximum Government Contribution Based on Entry in Column B
Self+1]],ROUND(S25*0.75,2)),"New Option"))</f>
        <v/>
      </c>
      <c r="Z25" s="212" t="str">
        <f>IF(F25="","",IF(T25&gt;0,MIN(Att1SmallCarriers[[#This Row],[2025 Maximum Government Contribution Based on Entry in Column B
Family]],ROUND(T25*0.75,2)),"New Option"))</f>
        <v/>
      </c>
      <c r="AA25" s="38" t="str">
        <f t="shared" si="3"/>
        <v/>
      </c>
      <c r="AB25" s="38" t="str">
        <f t="shared" si="4"/>
        <v/>
      </c>
      <c r="AC25" s="38" t="str">
        <f t="shared" si="5"/>
        <v/>
      </c>
      <c r="AD25" s="38" t="str">
        <f t="shared" si="6"/>
        <v/>
      </c>
      <c r="AE25" s="38" t="str">
        <f t="shared" si="7"/>
        <v/>
      </c>
      <c r="AF25" s="38" t="str">
        <f t="shared" si="8"/>
        <v/>
      </c>
      <c r="AG25" s="84" t="e">
        <f>ROUND(Att1SmallCarriers[[#This Row],[2025 Maximum Government Contribution Based on Entry in Column B
Self]]*(1+$B$14),2)</f>
        <v>#VALUE!</v>
      </c>
      <c r="AH25" s="84" t="e">
        <f>ROUND(Att1SmallCarriers[[#This Row],[2025 Maximum Government Contribution Based on Entry in Column B
Self+1]]*(1+$B$14),2)</f>
        <v>#VALUE!</v>
      </c>
      <c r="AI25" s="84" t="e">
        <f>ROUND(Att1SmallCarriers[[#This Row],[2025 Maximum Government Contribution Based on Entry in Column B
Family]]*(1+$B$14),2)</f>
        <v>#VALUE!</v>
      </c>
      <c r="AJ25" s="212" t="str">
        <f>IF(F25="","",MIN(Att1SmallCarriers[[#This Row],[ESTIMATED 2026 Maximum Government Contribution
Self]],ROUND(AD25*0.75,2)))</f>
        <v/>
      </c>
      <c r="AK25" s="212" t="str">
        <f>IF(F25="","",MIN(Att1SmallCarriers[[#This Row],[ESTIMATED 2026 Maximum Government Contribution
Self+1]],ROUND(AE25*0.75,2)))</f>
        <v/>
      </c>
      <c r="AL25" s="212" t="str">
        <f>IF(F25="","",MIN(Att1SmallCarriers[[#This Row],[ESTIMATED 2026 Maximum Government Contribution
Family]],ROUND(AF25*0.75,2)))</f>
        <v/>
      </c>
      <c r="AM25" s="38" t="str">
        <f t="shared" si="9"/>
        <v/>
      </c>
      <c r="AN25" s="38" t="str">
        <f t="shared" si="11"/>
        <v/>
      </c>
      <c r="AO25" s="38" t="str">
        <f t="shared" si="15"/>
        <v/>
      </c>
      <c r="AP25" s="213" t="str">
        <f t="shared" si="12"/>
        <v/>
      </c>
      <c r="AQ25" s="213" t="str">
        <f t="shared" si="13"/>
        <v/>
      </c>
      <c r="AR25" s="213" t="str">
        <f t="shared" si="14"/>
        <v/>
      </c>
    </row>
    <row r="26" spans="1:45" ht="18" customHeight="1" x14ac:dyDescent="0.3">
      <c r="A26" s="119"/>
      <c r="B26" s="119"/>
      <c r="C26" s="119"/>
      <c r="D26" s="119"/>
      <c r="E26" s="119"/>
      <c r="F26" s="120"/>
      <c r="G26" s="120"/>
      <c r="H26" s="120"/>
      <c r="I26" s="120"/>
      <c r="J26" s="120"/>
      <c r="K26" s="120"/>
      <c r="L26" s="120"/>
      <c r="M26" s="121"/>
      <c r="N26" s="121"/>
      <c r="O26" s="40"/>
      <c r="P26" s="40"/>
      <c r="Q26" s="40"/>
      <c r="R26" s="39" t="str">
        <f t="shared" si="0"/>
        <v/>
      </c>
      <c r="S26" s="38" t="str">
        <f t="shared" si="1"/>
        <v/>
      </c>
      <c r="T26" s="38" t="str">
        <f t="shared" si="2"/>
        <v/>
      </c>
      <c r="U26" s="142" t="str">
        <f>IF(Att1SmallCarriers[[#This Row],[FEHB or PSHB]]="","",IF(Att1SmallCarriers[[#This Row],[FEHB or PSHB]]="FEHB",298.08,IF(Att1SmallCarriers[[#This Row],[FEHB or PSHB]]="PSHB",286.09,"")))</f>
        <v/>
      </c>
      <c r="V26" s="142" t="str">
        <f>IF(Att1SmallCarriers[[#This Row],[FEHB or PSHB]]="","",IF(Att1SmallCarriers[[#This Row],[FEHB or PSHB]]="FEHB",650,IF(Att1SmallCarriers[[#This Row],[FEHB or PSHB]]="PSHB",618.4,"")))</f>
        <v/>
      </c>
      <c r="W26" s="142" t="str">
        <f>IF(Att1SmallCarriers[[#This Row],[FEHB or PSHB]]="","",IF(Att1SmallCarriers[[#This Row],[FEHB or PSHB]]="FEHB",714.23,IF(Att1SmallCarriers[[#This Row],[FEHB or PSHB]]="PSHB",672.95,"")))</f>
        <v/>
      </c>
      <c r="X26" s="38" t="str">
        <f t="shared" si="10"/>
        <v/>
      </c>
      <c r="Y26" s="212" t="str">
        <f>IF(F26="","",IF(S26&gt;0,MIN(Att1SmallCarriers[[#This Row],[2025 Maximum Government Contribution Based on Entry in Column B
Self+1]],ROUND(S26*0.75,2)),"New Option"))</f>
        <v/>
      </c>
      <c r="Z26" s="212" t="str">
        <f>IF(F26="","",IF(T26&gt;0,MIN(Att1SmallCarriers[[#This Row],[2025 Maximum Government Contribution Based on Entry in Column B
Family]],ROUND(T26*0.75,2)),"New Option"))</f>
        <v/>
      </c>
      <c r="AA26" s="38" t="str">
        <f t="shared" si="3"/>
        <v/>
      </c>
      <c r="AB26" s="38" t="str">
        <f t="shared" si="4"/>
        <v/>
      </c>
      <c r="AC26" s="38" t="str">
        <f t="shared" si="5"/>
        <v/>
      </c>
      <c r="AD26" s="38" t="str">
        <f t="shared" si="6"/>
        <v/>
      </c>
      <c r="AE26" s="38" t="str">
        <f t="shared" si="7"/>
        <v/>
      </c>
      <c r="AF26" s="38" t="str">
        <f t="shared" si="8"/>
        <v/>
      </c>
      <c r="AG26" s="84" t="e">
        <f>ROUND(Att1SmallCarriers[[#This Row],[2025 Maximum Government Contribution Based on Entry in Column B
Self]]*(1+$B$14),2)</f>
        <v>#VALUE!</v>
      </c>
      <c r="AH26" s="84" t="e">
        <f>ROUND(Att1SmallCarriers[[#This Row],[2025 Maximum Government Contribution Based on Entry in Column B
Self+1]]*(1+$B$14),2)</f>
        <v>#VALUE!</v>
      </c>
      <c r="AI26" s="84" t="e">
        <f>ROUND(Att1SmallCarriers[[#This Row],[2025 Maximum Government Contribution Based on Entry in Column B
Family]]*(1+$B$14),2)</f>
        <v>#VALUE!</v>
      </c>
      <c r="AJ26" s="212" t="str">
        <f>IF(F26="","",MIN(Att1SmallCarriers[[#This Row],[ESTIMATED 2026 Maximum Government Contribution
Self]],ROUND(AD26*0.75,2)))</f>
        <v/>
      </c>
      <c r="AK26" s="212" t="str">
        <f>IF(F26="","",MIN(Att1SmallCarriers[[#This Row],[ESTIMATED 2026 Maximum Government Contribution
Self+1]],ROUND(AE26*0.75,2)))</f>
        <v/>
      </c>
      <c r="AL26" s="212" t="str">
        <f>IF(F26="","",MIN(Att1SmallCarriers[[#This Row],[ESTIMATED 2026 Maximum Government Contribution
Family]],ROUND(AF26*0.75,2)))</f>
        <v/>
      </c>
      <c r="AM26" s="38" t="str">
        <f t="shared" si="9"/>
        <v/>
      </c>
      <c r="AN26" s="38" t="str">
        <f t="shared" si="11"/>
        <v/>
      </c>
      <c r="AO26" s="38" t="str">
        <f t="shared" si="15"/>
        <v/>
      </c>
      <c r="AP26" s="213" t="str">
        <f t="shared" si="12"/>
        <v/>
      </c>
      <c r="AQ26" s="213" t="str">
        <f t="shared" si="13"/>
        <v/>
      </c>
      <c r="AR26" s="213" t="str">
        <f t="shared" si="14"/>
        <v/>
      </c>
    </row>
    <row r="27" spans="1:45" ht="18" customHeight="1" x14ac:dyDescent="0.3">
      <c r="A27" s="119"/>
      <c r="B27" s="119"/>
      <c r="C27" s="119"/>
      <c r="D27" s="119"/>
      <c r="E27" s="119"/>
      <c r="F27" s="120"/>
      <c r="G27" s="120"/>
      <c r="H27" s="120"/>
      <c r="I27" s="120"/>
      <c r="J27" s="120"/>
      <c r="K27" s="120"/>
      <c r="L27" s="120"/>
      <c r="M27" s="118"/>
      <c r="N27" s="118"/>
      <c r="O27" s="40"/>
      <c r="P27" s="40"/>
      <c r="Q27" s="40"/>
      <c r="R27" s="39" t="str">
        <f t="shared" ref="R27:R83" si="16">IF(F27="","",ROUND(O27*1.04,2))</f>
        <v/>
      </c>
      <c r="S27" s="38" t="str">
        <f t="shared" ref="S27:S83" si="17">IF(F27="","",ROUND(P27*1.04,2))</f>
        <v/>
      </c>
      <c r="T27" s="38" t="str">
        <f t="shared" ref="T27:T83" si="18">IF(F27="","",ROUND(Q27*1.04,2))</f>
        <v/>
      </c>
      <c r="U27" s="142" t="str">
        <f>IF(Att1SmallCarriers[[#This Row],[FEHB or PSHB]]="","",IF(Att1SmallCarriers[[#This Row],[FEHB or PSHB]]="FEHB",298.08,IF(Att1SmallCarriers[[#This Row],[FEHB or PSHB]]="PSHB",286.09,"")))</f>
        <v/>
      </c>
      <c r="V27" s="142" t="str">
        <f>IF(Att1SmallCarriers[[#This Row],[FEHB or PSHB]]="","",IF(Att1SmallCarriers[[#This Row],[FEHB or PSHB]]="FEHB",650,IF(Att1SmallCarriers[[#This Row],[FEHB or PSHB]]="PSHB",618.4,"")))</f>
        <v/>
      </c>
      <c r="W27" s="142" t="str">
        <f>IF(Att1SmallCarriers[[#This Row],[FEHB or PSHB]]="","",IF(Att1SmallCarriers[[#This Row],[FEHB or PSHB]]="FEHB",714.23,IF(Att1SmallCarriers[[#This Row],[FEHB or PSHB]]="PSHB",672.95,"")))</f>
        <v/>
      </c>
      <c r="X27" s="38" t="str">
        <f t="shared" si="10"/>
        <v/>
      </c>
      <c r="Y27" s="212" t="str">
        <f>IF(F27="","",IF(S27&gt;0,MIN(Att1SmallCarriers[[#This Row],[2025 Maximum Government Contribution Based on Entry in Column B
Self+1]],ROUND(S27*0.75,2)),"New Option"))</f>
        <v/>
      </c>
      <c r="Z27" s="212" t="str">
        <f>IF(F27="","",IF(T27&gt;0,MIN(Att1SmallCarriers[[#This Row],[2025 Maximum Government Contribution Based on Entry in Column B
Family]],ROUND(T27*0.75,2)),"New Option"))</f>
        <v/>
      </c>
      <c r="AA27" s="38" t="str">
        <f t="shared" si="3"/>
        <v/>
      </c>
      <c r="AB27" s="38" t="str">
        <f t="shared" si="4"/>
        <v/>
      </c>
      <c r="AC27" s="38" t="str">
        <f t="shared" si="5"/>
        <v/>
      </c>
      <c r="AD27" s="38" t="str">
        <f t="shared" si="6"/>
        <v/>
      </c>
      <c r="AE27" s="38" t="str">
        <f t="shared" si="7"/>
        <v/>
      </c>
      <c r="AF27" s="38" t="str">
        <f t="shared" si="8"/>
        <v/>
      </c>
      <c r="AG27" s="84" t="e">
        <f>ROUND(Att1SmallCarriers[[#This Row],[2025 Maximum Government Contribution Based on Entry in Column B
Self]]*(1+$B$14),2)</f>
        <v>#VALUE!</v>
      </c>
      <c r="AH27" s="84" t="e">
        <f>ROUND(Att1SmallCarriers[[#This Row],[2025 Maximum Government Contribution Based on Entry in Column B
Self+1]]*(1+$B$14),2)</f>
        <v>#VALUE!</v>
      </c>
      <c r="AI27" s="84" t="e">
        <f>ROUND(Att1SmallCarriers[[#This Row],[2025 Maximum Government Contribution Based on Entry in Column B
Family]]*(1+$B$14),2)</f>
        <v>#VALUE!</v>
      </c>
      <c r="AJ27" s="212" t="str">
        <f>IF(F27="","",MIN(Att1SmallCarriers[[#This Row],[ESTIMATED 2026 Maximum Government Contribution
Self]],ROUND(AD27*0.75,2)))</f>
        <v/>
      </c>
      <c r="AK27" s="212" t="str">
        <f>IF(F27="","",MIN(Att1SmallCarriers[[#This Row],[ESTIMATED 2026 Maximum Government Contribution
Self+1]],ROUND(AE27*0.75,2)))</f>
        <v/>
      </c>
      <c r="AL27" s="212" t="str">
        <f>IF(F27="","",MIN(Att1SmallCarriers[[#This Row],[ESTIMATED 2026 Maximum Government Contribution
Family]],ROUND(AF27*0.75,2)))</f>
        <v/>
      </c>
      <c r="AM27" s="38" t="str">
        <f>IF(F27="","",AD27-AJ27)</f>
        <v/>
      </c>
      <c r="AN27" s="38" t="str">
        <f>IF(F27="","",AE27-AK27)</f>
        <v/>
      </c>
      <c r="AO27" s="38" t="str">
        <f>IF(F27="","",AF27-AL27)</f>
        <v/>
      </c>
      <c r="AP27" s="213" t="str">
        <f t="shared" si="12"/>
        <v/>
      </c>
      <c r="AQ27" s="213" t="str">
        <f t="shared" si="13"/>
        <v/>
      </c>
      <c r="AR27" s="213" t="str">
        <f t="shared" si="14"/>
        <v/>
      </c>
    </row>
    <row r="28" spans="1:45" ht="18" customHeight="1" x14ac:dyDescent="0.3">
      <c r="A28" s="116"/>
      <c r="B28" s="116"/>
      <c r="C28" s="116"/>
      <c r="D28" s="116"/>
      <c r="E28" s="116"/>
      <c r="F28" s="117"/>
      <c r="G28" s="117"/>
      <c r="H28" s="117"/>
      <c r="I28" s="117"/>
      <c r="J28" s="117"/>
      <c r="K28" s="117"/>
      <c r="L28" s="117"/>
      <c r="M28" s="118"/>
      <c r="N28" s="118"/>
      <c r="O28" s="40"/>
      <c r="P28" s="40"/>
      <c r="Q28" s="40"/>
      <c r="R28" s="39" t="str">
        <f t="shared" si="16"/>
        <v/>
      </c>
      <c r="S28" s="38" t="str">
        <f t="shared" si="17"/>
        <v/>
      </c>
      <c r="T28" s="38" t="str">
        <f t="shared" si="18"/>
        <v/>
      </c>
      <c r="U28" s="142" t="str">
        <f>IF(Att1SmallCarriers[[#This Row],[FEHB or PSHB]]="","",IF(Att1SmallCarriers[[#This Row],[FEHB or PSHB]]="FEHB",298.08,IF(Att1SmallCarriers[[#This Row],[FEHB or PSHB]]="PSHB",286.09,"")))</f>
        <v/>
      </c>
      <c r="V28" s="142" t="str">
        <f>IF(Att1SmallCarriers[[#This Row],[FEHB or PSHB]]="","",IF(Att1SmallCarriers[[#This Row],[FEHB or PSHB]]="FEHB",650,IF(Att1SmallCarriers[[#This Row],[FEHB or PSHB]]="PSHB",618.4,"")))</f>
        <v/>
      </c>
      <c r="W28" s="142" t="str">
        <f>IF(Att1SmallCarriers[[#This Row],[FEHB or PSHB]]="","",IF(Att1SmallCarriers[[#This Row],[FEHB or PSHB]]="FEHB",714.23,IF(Att1SmallCarriers[[#This Row],[FEHB or PSHB]]="PSHB",672.95,"")))</f>
        <v/>
      </c>
      <c r="X28" s="38" t="str">
        <f t="shared" si="10"/>
        <v/>
      </c>
      <c r="Y28" s="212" t="str">
        <f>IF(F28="","",IF(S28&gt;0,MIN(Att1SmallCarriers[[#This Row],[2025 Maximum Government Contribution Based on Entry in Column B
Self+1]],ROUND(S28*0.75,2)),"New Option"))</f>
        <v/>
      </c>
      <c r="Z28" s="212" t="str">
        <f>IF(F28="","",IF(T28&gt;0,MIN(Att1SmallCarriers[[#This Row],[2025 Maximum Government Contribution Based on Entry in Column B
Family]],ROUND(T28*0.75,2)),"New Option"))</f>
        <v/>
      </c>
      <c r="AA28" s="38" t="str">
        <f t="shared" si="3"/>
        <v/>
      </c>
      <c r="AB28" s="38" t="str">
        <f t="shared" si="4"/>
        <v/>
      </c>
      <c r="AC28" s="38" t="str">
        <f t="shared" si="5"/>
        <v/>
      </c>
      <c r="AD28" s="38" t="str">
        <f t="shared" si="6"/>
        <v/>
      </c>
      <c r="AE28" s="38" t="str">
        <f t="shared" si="7"/>
        <v/>
      </c>
      <c r="AF28" s="38" t="str">
        <f t="shared" si="8"/>
        <v/>
      </c>
      <c r="AG28" s="84" t="e">
        <f>ROUND(Att1SmallCarriers[[#This Row],[2025 Maximum Government Contribution Based on Entry in Column B
Self]]*(1+$B$14),2)</f>
        <v>#VALUE!</v>
      </c>
      <c r="AH28" s="84" t="e">
        <f>ROUND(Att1SmallCarriers[[#This Row],[2025 Maximum Government Contribution Based on Entry in Column B
Self+1]]*(1+$B$14),2)</f>
        <v>#VALUE!</v>
      </c>
      <c r="AI28" s="84" t="e">
        <f>ROUND(Att1SmallCarriers[[#This Row],[2025 Maximum Government Contribution Based on Entry in Column B
Family]]*(1+$B$14),2)</f>
        <v>#VALUE!</v>
      </c>
      <c r="AJ28" s="212" t="str">
        <f>IF(F28="","",MIN(Att1SmallCarriers[[#This Row],[ESTIMATED 2026 Maximum Government Contribution
Self]],ROUND(AD28*0.75,2)))</f>
        <v/>
      </c>
      <c r="AK28" s="212" t="str">
        <f>IF(F28="","",MIN(Att1SmallCarriers[[#This Row],[ESTIMATED 2026 Maximum Government Contribution
Self+1]],ROUND(AE28*0.75,2)))</f>
        <v/>
      </c>
      <c r="AL28" s="212" t="str">
        <f>IF(F28="","",MIN(Att1SmallCarriers[[#This Row],[ESTIMATED 2026 Maximum Government Contribution
Family]],ROUND(AF28*0.75,2)))</f>
        <v/>
      </c>
      <c r="AM28" s="38" t="str">
        <f t="shared" si="9"/>
        <v/>
      </c>
      <c r="AN28" s="38" t="str">
        <f t="shared" si="11"/>
        <v/>
      </c>
      <c r="AO28" s="38" t="str">
        <f t="shared" si="15"/>
        <v/>
      </c>
      <c r="AP28" s="213" t="str">
        <f t="shared" si="12"/>
        <v/>
      </c>
      <c r="AQ28" s="213" t="str">
        <f t="shared" si="13"/>
        <v/>
      </c>
      <c r="AR28" s="213" t="str">
        <f t="shared" si="14"/>
        <v/>
      </c>
    </row>
    <row r="29" spans="1:45" ht="18" customHeight="1" x14ac:dyDescent="0.3">
      <c r="A29" s="122"/>
      <c r="B29" s="122"/>
      <c r="C29" s="123"/>
      <c r="D29" s="123"/>
      <c r="E29" s="123"/>
      <c r="F29" s="124"/>
      <c r="G29" s="124"/>
      <c r="H29" s="124"/>
      <c r="I29" s="124"/>
      <c r="J29" s="124"/>
      <c r="K29" s="124"/>
      <c r="L29" s="124"/>
      <c r="M29" s="118"/>
      <c r="N29" s="118"/>
      <c r="O29" s="40"/>
      <c r="P29" s="40"/>
      <c r="Q29" s="40"/>
      <c r="R29" s="39" t="str">
        <f t="shared" si="16"/>
        <v/>
      </c>
      <c r="S29" s="38" t="str">
        <f t="shared" si="17"/>
        <v/>
      </c>
      <c r="T29" s="38" t="str">
        <f t="shared" si="18"/>
        <v/>
      </c>
      <c r="U29" s="142" t="str">
        <f>IF(Att1SmallCarriers[[#This Row],[FEHB or PSHB]]="","",IF(Att1SmallCarriers[[#This Row],[FEHB or PSHB]]="FEHB",298.08,IF(Att1SmallCarriers[[#This Row],[FEHB or PSHB]]="PSHB",286.09,"")))</f>
        <v/>
      </c>
      <c r="V29" s="142" t="str">
        <f>IF(Att1SmallCarriers[[#This Row],[FEHB or PSHB]]="","",IF(Att1SmallCarriers[[#This Row],[FEHB or PSHB]]="FEHB",650,IF(Att1SmallCarriers[[#This Row],[FEHB or PSHB]]="PSHB",618.4,"")))</f>
        <v/>
      </c>
      <c r="W29" s="142" t="str">
        <f>IF(Att1SmallCarriers[[#This Row],[FEHB or PSHB]]="","",IF(Att1SmallCarriers[[#This Row],[FEHB or PSHB]]="FEHB",714.23,IF(Att1SmallCarriers[[#This Row],[FEHB or PSHB]]="PSHB",672.95,"")))</f>
        <v/>
      </c>
      <c r="X29" s="38" t="str">
        <f t="shared" si="10"/>
        <v/>
      </c>
      <c r="Y29" s="212" t="str">
        <f>IF(F29="","",IF(S29&gt;0,MIN(Att1SmallCarriers[[#This Row],[2025 Maximum Government Contribution Based on Entry in Column B
Self+1]],ROUND(S29*0.75,2)),"New Option"))</f>
        <v/>
      </c>
      <c r="Z29" s="212" t="str">
        <f>IF(F29="","",IF(T29&gt;0,MIN(Att1SmallCarriers[[#This Row],[2025 Maximum Government Contribution Based on Entry in Column B
Family]],ROUND(T29*0.75,2)),"New Option"))</f>
        <v/>
      </c>
      <c r="AA29" s="38" t="str">
        <f t="shared" si="3"/>
        <v/>
      </c>
      <c r="AB29" s="38" t="str">
        <f t="shared" si="4"/>
        <v/>
      </c>
      <c r="AC29" s="38" t="str">
        <f t="shared" si="5"/>
        <v/>
      </c>
      <c r="AD29" s="38" t="str">
        <f t="shared" si="6"/>
        <v/>
      </c>
      <c r="AE29" s="38" t="str">
        <f t="shared" si="7"/>
        <v/>
      </c>
      <c r="AF29" s="38" t="str">
        <f t="shared" si="8"/>
        <v/>
      </c>
      <c r="AG29" s="84" t="e">
        <f>ROUND(Att1SmallCarriers[[#This Row],[2025 Maximum Government Contribution Based on Entry in Column B
Self]]*(1+$B$14),2)</f>
        <v>#VALUE!</v>
      </c>
      <c r="AH29" s="84" t="e">
        <f>ROUND(Att1SmallCarriers[[#This Row],[2025 Maximum Government Contribution Based on Entry in Column B
Self+1]]*(1+$B$14),2)</f>
        <v>#VALUE!</v>
      </c>
      <c r="AI29" s="84" t="e">
        <f>ROUND(Att1SmallCarriers[[#This Row],[2025 Maximum Government Contribution Based on Entry in Column B
Family]]*(1+$B$14),2)</f>
        <v>#VALUE!</v>
      </c>
      <c r="AJ29" s="212" t="str">
        <f>IF(F29="","",MIN(Att1SmallCarriers[[#This Row],[ESTIMATED 2026 Maximum Government Contribution
Self]],ROUND(AD29*0.75,2)))</f>
        <v/>
      </c>
      <c r="AK29" s="212" t="str">
        <f>IF(F29="","",MIN(Att1SmallCarriers[[#This Row],[ESTIMATED 2026 Maximum Government Contribution
Self+1]],ROUND(AE29*0.75,2)))</f>
        <v/>
      </c>
      <c r="AL29" s="212" t="str">
        <f>IF(F29="","",MIN(Att1SmallCarriers[[#This Row],[ESTIMATED 2026 Maximum Government Contribution
Family]],ROUND(AF29*0.75,2)))</f>
        <v/>
      </c>
      <c r="AM29" s="38" t="str">
        <f t="shared" si="9"/>
        <v/>
      </c>
      <c r="AN29" s="38" t="str">
        <f t="shared" si="11"/>
        <v/>
      </c>
      <c r="AO29" s="38" t="str">
        <f t="shared" si="15"/>
        <v/>
      </c>
      <c r="AP29" s="213" t="str">
        <f t="shared" si="12"/>
        <v/>
      </c>
      <c r="AQ29" s="213" t="str">
        <f t="shared" si="13"/>
        <v/>
      </c>
      <c r="AR29" s="213" t="str">
        <f t="shared" si="14"/>
        <v/>
      </c>
    </row>
    <row r="30" spans="1:45" ht="18" customHeight="1" x14ac:dyDescent="0.3">
      <c r="A30" s="123"/>
      <c r="B30" s="123"/>
      <c r="C30" s="123"/>
      <c r="D30" s="123"/>
      <c r="E30" s="123"/>
      <c r="F30" s="124"/>
      <c r="G30" s="124"/>
      <c r="H30" s="124"/>
      <c r="I30" s="124"/>
      <c r="J30" s="124"/>
      <c r="K30" s="124"/>
      <c r="L30" s="124"/>
      <c r="M30" s="121"/>
      <c r="N30" s="121"/>
      <c r="O30" s="40"/>
      <c r="P30" s="40"/>
      <c r="Q30" s="40"/>
      <c r="R30" s="39" t="str">
        <f t="shared" si="16"/>
        <v/>
      </c>
      <c r="S30" s="38" t="str">
        <f t="shared" si="17"/>
        <v/>
      </c>
      <c r="T30" s="38" t="str">
        <f t="shared" si="18"/>
        <v/>
      </c>
      <c r="U30" s="142" t="str">
        <f>IF(Att1SmallCarriers[[#This Row],[FEHB or PSHB]]="","",IF(Att1SmallCarriers[[#This Row],[FEHB or PSHB]]="FEHB",298.08,IF(Att1SmallCarriers[[#This Row],[FEHB or PSHB]]="PSHB",286.09,"")))</f>
        <v/>
      </c>
      <c r="V30" s="142" t="str">
        <f>IF(Att1SmallCarriers[[#This Row],[FEHB or PSHB]]="","",IF(Att1SmallCarriers[[#This Row],[FEHB or PSHB]]="FEHB",650,IF(Att1SmallCarriers[[#This Row],[FEHB or PSHB]]="PSHB",618.4,"")))</f>
        <v/>
      </c>
      <c r="W30" s="142" t="str">
        <f>IF(Att1SmallCarriers[[#This Row],[FEHB or PSHB]]="","",IF(Att1SmallCarriers[[#This Row],[FEHB or PSHB]]="FEHB",714.23,IF(Att1SmallCarriers[[#This Row],[FEHB or PSHB]]="PSHB",672.95,"")))</f>
        <v/>
      </c>
      <c r="X30" s="38" t="str">
        <f t="shared" si="10"/>
        <v/>
      </c>
      <c r="Y30" s="212" t="str">
        <f>IF(F30="","",IF(S30&gt;0,MIN(Att1SmallCarriers[[#This Row],[2025 Maximum Government Contribution Based on Entry in Column B
Self+1]],ROUND(S30*0.75,2)),"New Option"))</f>
        <v/>
      </c>
      <c r="Z30" s="212" t="str">
        <f>IF(F30="","",IF(T30&gt;0,MIN(Att1SmallCarriers[[#This Row],[2025 Maximum Government Contribution Based on Entry in Column B
Family]],ROUND(T30*0.75,2)),"New Option"))</f>
        <v/>
      </c>
      <c r="AA30" s="38" t="str">
        <f t="shared" si="3"/>
        <v/>
      </c>
      <c r="AB30" s="38" t="str">
        <f t="shared" si="4"/>
        <v/>
      </c>
      <c r="AC30" s="38" t="str">
        <f t="shared" si="5"/>
        <v/>
      </c>
      <c r="AD30" s="38" t="str">
        <f t="shared" si="6"/>
        <v/>
      </c>
      <c r="AE30" s="38" t="str">
        <f t="shared" si="7"/>
        <v/>
      </c>
      <c r="AF30" s="38" t="str">
        <f t="shared" si="8"/>
        <v/>
      </c>
      <c r="AG30" s="84" t="e">
        <f>ROUND(Att1SmallCarriers[[#This Row],[2025 Maximum Government Contribution Based on Entry in Column B
Self]]*(1+$B$14),2)</f>
        <v>#VALUE!</v>
      </c>
      <c r="AH30" s="84" t="e">
        <f>ROUND(Att1SmallCarriers[[#This Row],[2025 Maximum Government Contribution Based on Entry in Column B
Self+1]]*(1+$B$14),2)</f>
        <v>#VALUE!</v>
      </c>
      <c r="AI30" s="84" t="e">
        <f>ROUND(Att1SmallCarriers[[#This Row],[2025 Maximum Government Contribution Based on Entry in Column B
Family]]*(1+$B$14),2)</f>
        <v>#VALUE!</v>
      </c>
      <c r="AJ30" s="212" t="str">
        <f>IF(F30="","",MIN(Att1SmallCarriers[[#This Row],[ESTIMATED 2026 Maximum Government Contribution
Self]],ROUND(AD30*0.75,2)))</f>
        <v/>
      </c>
      <c r="AK30" s="212" t="str">
        <f>IF(F30="","",MIN(Att1SmallCarriers[[#This Row],[ESTIMATED 2026 Maximum Government Contribution
Self+1]],ROUND(AE30*0.75,2)))</f>
        <v/>
      </c>
      <c r="AL30" s="212" t="str">
        <f>IF(F30="","",MIN(Att1SmallCarriers[[#This Row],[ESTIMATED 2026 Maximum Government Contribution
Family]],ROUND(AF30*0.75,2)))</f>
        <v/>
      </c>
      <c r="AM30" s="38" t="str">
        <f t="shared" si="9"/>
        <v/>
      </c>
      <c r="AN30" s="38" t="str">
        <f t="shared" si="11"/>
        <v/>
      </c>
      <c r="AO30" s="38" t="str">
        <f t="shared" si="15"/>
        <v/>
      </c>
      <c r="AP30" s="213" t="str">
        <f t="shared" si="12"/>
        <v/>
      </c>
      <c r="AQ30" s="213" t="str">
        <f t="shared" si="13"/>
        <v/>
      </c>
      <c r="AR30" s="213" t="str">
        <f t="shared" si="14"/>
        <v/>
      </c>
    </row>
    <row r="31" spans="1:45" ht="18" customHeight="1" x14ac:dyDescent="0.3">
      <c r="A31" s="119"/>
      <c r="B31" s="119"/>
      <c r="C31" s="119"/>
      <c r="D31" s="119"/>
      <c r="E31" s="119"/>
      <c r="F31" s="120"/>
      <c r="G31" s="120"/>
      <c r="H31" s="120"/>
      <c r="I31" s="120"/>
      <c r="J31" s="120"/>
      <c r="K31" s="120"/>
      <c r="L31" s="120"/>
      <c r="M31" s="121"/>
      <c r="N31" s="121"/>
      <c r="O31" s="40"/>
      <c r="P31" s="40"/>
      <c r="Q31" s="40"/>
      <c r="R31" s="39" t="str">
        <f t="shared" si="16"/>
        <v/>
      </c>
      <c r="S31" s="38" t="str">
        <f t="shared" si="17"/>
        <v/>
      </c>
      <c r="T31" s="38" t="str">
        <f t="shared" si="18"/>
        <v/>
      </c>
      <c r="U31" s="142" t="str">
        <f>IF(Att1SmallCarriers[[#This Row],[FEHB or PSHB]]="","",IF(Att1SmallCarriers[[#This Row],[FEHB or PSHB]]="FEHB",298.08,IF(Att1SmallCarriers[[#This Row],[FEHB or PSHB]]="PSHB",286.09,"")))</f>
        <v/>
      </c>
      <c r="V31" s="142" t="str">
        <f>IF(Att1SmallCarriers[[#This Row],[FEHB or PSHB]]="","",IF(Att1SmallCarriers[[#This Row],[FEHB or PSHB]]="FEHB",650,IF(Att1SmallCarriers[[#This Row],[FEHB or PSHB]]="PSHB",618.4,"")))</f>
        <v/>
      </c>
      <c r="W31" s="142" t="str">
        <f>IF(Att1SmallCarriers[[#This Row],[FEHB or PSHB]]="","",IF(Att1SmallCarriers[[#This Row],[FEHB or PSHB]]="FEHB",714.23,IF(Att1SmallCarriers[[#This Row],[FEHB or PSHB]]="PSHB",672.95,"")))</f>
        <v/>
      </c>
      <c r="X31" s="38" t="str">
        <f t="shared" si="10"/>
        <v/>
      </c>
      <c r="Y31" s="212" t="str">
        <f>IF(F31="","",IF(S31&gt;0,MIN(Att1SmallCarriers[[#This Row],[2025 Maximum Government Contribution Based on Entry in Column B
Self+1]],ROUND(S31*0.75,2)),"New Option"))</f>
        <v/>
      </c>
      <c r="Z31" s="212" t="str">
        <f>IF(F31="","",IF(T31&gt;0,MIN(Att1SmallCarriers[[#This Row],[2025 Maximum Government Contribution Based on Entry in Column B
Family]],ROUND(T31*0.75,2)),"New Option"))</f>
        <v/>
      </c>
      <c r="AA31" s="38" t="str">
        <f t="shared" si="3"/>
        <v/>
      </c>
      <c r="AB31" s="38" t="str">
        <f t="shared" si="4"/>
        <v/>
      </c>
      <c r="AC31" s="38" t="str">
        <f t="shared" si="5"/>
        <v/>
      </c>
      <c r="AD31" s="38" t="str">
        <f t="shared" si="6"/>
        <v/>
      </c>
      <c r="AE31" s="38" t="str">
        <f t="shared" si="7"/>
        <v/>
      </c>
      <c r="AF31" s="38" t="str">
        <f t="shared" si="8"/>
        <v/>
      </c>
      <c r="AG31" s="84" t="e">
        <f>ROUND(Att1SmallCarriers[[#This Row],[2025 Maximum Government Contribution Based on Entry in Column B
Self]]*(1+$B$14),2)</f>
        <v>#VALUE!</v>
      </c>
      <c r="AH31" s="84" t="e">
        <f>ROUND(Att1SmallCarriers[[#This Row],[2025 Maximum Government Contribution Based on Entry in Column B
Self+1]]*(1+$B$14),2)</f>
        <v>#VALUE!</v>
      </c>
      <c r="AI31" s="84" t="e">
        <f>ROUND(Att1SmallCarriers[[#This Row],[2025 Maximum Government Contribution Based on Entry in Column B
Family]]*(1+$B$14),2)</f>
        <v>#VALUE!</v>
      </c>
      <c r="AJ31" s="212" t="str">
        <f>IF(F31="","",MIN(Att1SmallCarriers[[#This Row],[ESTIMATED 2026 Maximum Government Contribution
Self]],ROUND(AD31*0.75,2)))</f>
        <v/>
      </c>
      <c r="AK31" s="212" t="str">
        <f>IF(F31="","",MIN(Att1SmallCarriers[[#This Row],[ESTIMATED 2026 Maximum Government Contribution
Self+1]],ROUND(AE31*0.75,2)))</f>
        <v/>
      </c>
      <c r="AL31" s="212" t="str">
        <f>IF(F31="","",MIN(Att1SmallCarriers[[#This Row],[ESTIMATED 2026 Maximum Government Contribution
Family]],ROUND(AF31*0.75,2)))</f>
        <v/>
      </c>
      <c r="AM31" s="38" t="str">
        <f t="shared" si="9"/>
        <v/>
      </c>
      <c r="AN31" s="38" t="str">
        <f t="shared" si="11"/>
        <v/>
      </c>
      <c r="AO31" s="38" t="str">
        <f t="shared" si="15"/>
        <v/>
      </c>
      <c r="AP31" s="213" t="str">
        <f t="shared" si="12"/>
        <v/>
      </c>
      <c r="AQ31" s="213" t="str">
        <f t="shared" si="13"/>
        <v/>
      </c>
      <c r="AR31" s="213" t="str">
        <f t="shared" si="14"/>
        <v/>
      </c>
    </row>
    <row r="32" spans="1:45" ht="18" customHeight="1" x14ac:dyDescent="0.3">
      <c r="A32" s="119"/>
      <c r="B32" s="119"/>
      <c r="C32" s="119"/>
      <c r="D32" s="119"/>
      <c r="E32" s="119"/>
      <c r="F32" s="120"/>
      <c r="G32" s="120"/>
      <c r="H32" s="120"/>
      <c r="I32" s="120"/>
      <c r="J32" s="120"/>
      <c r="K32" s="120"/>
      <c r="L32" s="120"/>
      <c r="M32" s="121"/>
      <c r="N32" s="121"/>
      <c r="O32" s="40"/>
      <c r="P32" s="40"/>
      <c r="Q32" s="40"/>
      <c r="R32" s="39" t="str">
        <f t="shared" si="16"/>
        <v/>
      </c>
      <c r="S32" s="38" t="str">
        <f t="shared" si="17"/>
        <v/>
      </c>
      <c r="T32" s="38" t="str">
        <f t="shared" si="18"/>
        <v/>
      </c>
      <c r="U32" s="142" t="str">
        <f>IF(Att1SmallCarriers[[#This Row],[FEHB or PSHB]]="","",IF(Att1SmallCarriers[[#This Row],[FEHB or PSHB]]="FEHB",298.08,IF(Att1SmallCarriers[[#This Row],[FEHB or PSHB]]="PSHB",286.09,"")))</f>
        <v/>
      </c>
      <c r="V32" s="142" t="str">
        <f>IF(Att1SmallCarriers[[#This Row],[FEHB or PSHB]]="","",IF(Att1SmallCarriers[[#This Row],[FEHB or PSHB]]="FEHB",650,IF(Att1SmallCarriers[[#This Row],[FEHB or PSHB]]="PSHB",618.4,"")))</f>
        <v/>
      </c>
      <c r="W32" s="142" t="str">
        <f>IF(Att1SmallCarriers[[#This Row],[FEHB or PSHB]]="","",IF(Att1SmallCarriers[[#This Row],[FEHB or PSHB]]="FEHB",714.23,IF(Att1SmallCarriers[[#This Row],[FEHB or PSHB]]="PSHB",672.95,"")))</f>
        <v/>
      </c>
      <c r="X32" s="38" t="str">
        <f t="shared" si="10"/>
        <v/>
      </c>
      <c r="Y32" s="212" t="str">
        <f>IF(F32="","",IF(S32&gt;0,MIN(Att1SmallCarriers[[#This Row],[2025 Maximum Government Contribution Based on Entry in Column B
Self+1]],ROUND(S32*0.75,2)),"New Option"))</f>
        <v/>
      </c>
      <c r="Z32" s="212" t="str">
        <f>IF(F32="","",IF(T32&gt;0,MIN(Att1SmallCarriers[[#This Row],[2025 Maximum Government Contribution Based on Entry in Column B
Family]],ROUND(T32*0.75,2)),"New Option"))</f>
        <v/>
      </c>
      <c r="AA32" s="38" t="str">
        <f t="shared" si="3"/>
        <v/>
      </c>
      <c r="AB32" s="38" t="str">
        <f t="shared" si="4"/>
        <v/>
      </c>
      <c r="AC32" s="38" t="str">
        <f t="shared" si="5"/>
        <v/>
      </c>
      <c r="AD32" s="38" t="str">
        <f t="shared" si="6"/>
        <v/>
      </c>
      <c r="AE32" s="38" t="str">
        <f t="shared" si="7"/>
        <v/>
      </c>
      <c r="AF32" s="38" t="str">
        <f t="shared" si="8"/>
        <v/>
      </c>
      <c r="AG32" s="84" t="e">
        <f>ROUND(Att1SmallCarriers[[#This Row],[2025 Maximum Government Contribution Based on Entry in Column B
Self]]*(1+$B$14),2)</f>
        <v>#VALUE!</v>
      </c>
      <c r="AH32" s="84" t="e">
        <f>ROUND(Att1SmallCarriers[[#This Row],[2025 Maximum Government Contribution Based on Entry in Column B
Self+1]]*(1+$B$14),2)</f>
        <v>#VALUE!</v>
      </c>
      <c r="AI32" s="84" t="e">
        <f>ROUND(Att1SmallCarriers[[#This Row],[2025 Maximum Government Contribution Based on Entry in Column B
Family]]*(1+$B$14),2)</f>
        <v>#VALUE!</v>
      </c>
      <c r="AJ32" s="212" t="str">
        <f>IF(F32="","",MIN(Att1SmallCarriers[[#This Row],[ESTIMATED 2026 Maximum Government Contribution
Self]],ROUND(AD32*0.75,2)))</f>
        <v/>
      </c>
      <c r="AK32" s="212" t="str">
        <f>IF(F32="","",MIN(Att1SmallCarriers[[#This Row],[ESTIMATED 2026 Maximum Government Contribution
Self+1]],ROUND(AE32*0.75,2)))</f>
        <v/>
      </c>
      <c r="AL32" s="212" t="str">
        <f>IF(F32="","",MIN(Att1SmallCarriers[[#This Row],[ESTIMATED 2026 Maximum Government Contribution
Family]],ROUND(AF32*0.75,2)))</f>
        <v/>
      </c>
      <c r="AM32" s="38" t="str">
        <f t="shared" si="9"/>
        <v/>
      </c>
      <c r="AN32" s="38" t="str">
        <f t="shared" si="11"/>
        <v/>
      </c>
      <c r="AO32" s="38" t="str">
        <f t="shared" si="15"/>
        <v/>
      </c>
      <c r="AP32" s="213" t="str">
        <f t="shared" si="12"/>
        <v/>
      </c>
      <c r="AQ32" s="213" t="str">
        <f t="shared" si="13"/>
        <v/>
      </c>
      <c r="AR32" s="213" t="str">
        <f t="shared" si="14"/>
        <v/>
      </c>
    </row>
    <row r="33" spans="1:44" ht="18" customHeight="1" x14ac:dyDescent="0.3">
      <c r="A33" s="119"/>
      <c r="B33" s="119"/>
      <c r="C33" s="119"/>
      <c r="D33" s="119"/>
      <c r="E33" s="119"/>
      <c r="F33" s="120"/>
      <c r="G33" s="120"/>
      <c r="H33" s="120"/>
      <c r="I33" s="120"/>
      <c r="J33" s="120"/>
      <c r="K33" s="120"/>
      <c r="L33" s="120"/>
      <c r="M33" s="121"/>
      <c r="N33" s="121"/>
      <c r="O33" s="40"/>
      <c r="P33" s="40"/>
      <c r="Q33" s="40"/>
      <c r="R33" s="39" t="str">
        <f t="shared" si="16"/>
        <v/>
      </c>
      <c r="S33" s="38" t="str">
        <f t="shared" si="17"/>
        <v/>
      </c>
      <c r="T33" s="38" t="str">
        <f t="shared" si="18"/>
        <v/>
      </c>
      <c r="U33" s="142" t="str">
        <f>IF(Att1SmallCarriers[[#This Row],[FEHB or PSHB]]="","",IF(Att1SmallCarriers[[#This Row],[FEHB or PSHB]]="FEHB",298.08,IF(Att1SmallCarriers[[#This Row],[FEHB or PSHB]]="PSHB",286.09,"")))</f>
        <v/>
      </c>
      <c r="V33" s="142" t="str">
        <f>IF(Att1SmallCarriers[[#This Row],[FEHB or PSHB]]="","",IF(Att1SmallCarriers[[#This Row],[FEHB or PSHB]]="FEHB",650,IF(Att1SmallCarriers[[#This Row],[FEHB or PSHB]]="PSHB",618.4,"")))</f>
        <v/>
      </c>
      <c r="W33" s="142" t="str">
        <f>IF(Att1SmallCarriers[[#This Row],[FEHB or PSHB]]="","",IF(Att1SmallCarriers[[#This Row],[FEHB or PSHB]]="FEHB",714.23,IF(Att1SmallCarriers[[#This Row],[FEHB or PSHB]]="PSHB",672.95,"")))</f>
        <v/>
      </c>
      <c r="X33" s="38" t="str">
        <f t="shared" si="10"/>
        <v/>
      </c>
      <c r="Y33" s="212" t="str">
        <f>IF(F33="","",IF(S33&gt;0,MIN(Att1SmallCarriers[[#This Row],[2025 Maximum Government Contribution Based on Entry in Column B
Self+1]],ROUND(S33*0.75,2)),"New Option"))</f>
        <v/>
      </c>
      <c r="Z33" s="212" t="str">
        <f>IF(F33="","",IF(T33&gt;0,MIN(Att1SmallCarriers[[#This Row],[2025 Maximum Government Contribution Based on Entry in Column B
Family]],ROUND(T33*0.75,2)),"New Option"))</f>
        <v/>
      </c>
      <c r="AA33" s="38" t="str">
        <f t="shared" si="3"/>
        <v/>
      </c>
      <c r="AB33" s="38" t="str">
        <f t="shared" si="4"/>
        <v/>
      </c>
      <c r="AC33" s="38" t="str">
        <f t="shared" si="5"/>
        <v/>
      </c>
      <c r="AD33" s="38" t="str">
        <f t="shared" si="6"/>
        <v/>
      </c>
      <c r="AE33" s="38" t="str">
        <f t="shared" si="7"/>
        <v/>
      </c>
      <c r="AF33" s="38" t="str">
        <f t="shared" si="8"/>
        <v/>
      </c>
      <c r="AG33" s="84" t="e">
        <f>ROUND(Att1SmallCarriers[[#This Row],[2025 Maximum Government Contribution Based on Entry in Column B
Self]]*(1+$B$14),2)</f>
        <v>#VALUE!</v>
      </c>
      <c r="AH33" s="84" t="e">
        <f>ROUND(Att1SmallCarriers[[#This Row],[2025 Maximum Government Contribution Based on Entry in Column B
Self+1]]*(1+$B$14),2)</f>
        <v>#VALUE!</v>
      </c>
      <c r="AI33" s="84" t="e">
        <f>ROUND(Att1SmallCarriers[[#This Row],[2025 Maximum Government Contribution Based on Entry in Column B
Family]]*(1+$B$14),2)</f>
        <v>#VALUE!</v>
      </c>
      <c r="AJ33" s="212" t="str">
        <f>IF(F33="","",MIN(Att1SmallCarriers[[#This Row],[ESTIMATED 2026 Maximum Government Contribution
Self]],ROUND(AD33*0.75,2)))</f>
        <v/>
      </c>
      <c r="AK33" s="212" t="str">
        <f>IF(F33="","",MIN(Att1SmallCarriers[[#This Row],[ESTIMATED 2026 Maximum Government Contribution
Self+1]],ROUND(AE33*0.75,2)))</f>
        <v/>
      </c>
      <c r="AL33" s="212" t="str">
        <f>IF(F33="","",MIN(Att1SmallCarriers[[#This Row],[ESTIMATED 2026 Maximum Government Contribution
Family]],ROUND(AF33*0.75,2)))</f>
        <v/>
      </c>
      <c r="AM33" s="38" t="str">
        <f t="shared" si="9"/>
        <v/>
      </c>
      <c r="AN33" s="38" t="str">
        <f t="shared" si="11"/>
        <v/>
      </c>
      <c r="AO33" s="38" t="str">
        <f t="shared" si="15"/>
        <v/>
      </c>
      <c r="AP33" s="213" t="str">
        <f t="shared" si="12"/>
        <v/>
      </c>
      <c r="AQ33" s="213" t="str">
        <f t="shared" si="13"/>
        <v/>
      </c>
      <c r="AR33" s="213" t="str">
        <f t="shared" si="14"/>
        <v/>
      </c>
    </row>
    <row r="34" spans="1:44" ht="18" customHeight="1" x14ac:dyDescent="0.3">
      <c r="A34" s="119"/>
      <c r="B34" s="119"/>
      <c r="C34" s="119"/>
      <c r="D34" s="119"/>
      <c r="E34" s="119"/>
      <c r="F34" s="120"/>
      <c r="G34" s="120"/>
      <c r="H34" s="120"/>
      <c r="I34" s="120"/>
      <c r="J34" s="120"/>
      <c r="K34" s="120"/>
      <c r="L34" s="120"/>
      <c r="M34" s="121"/>
      <c r="N34" s="121"/>
      <c r="O34" s="40"/>
      <c r="P34" s="40"/>
      <c r="Q34" s="40"/>
      <c r="R34" s="39" t="str">
        <f t="shared" si="16"/>
        <v/>
      </c>
      <c r="S34" s="38" t="str">
        <f t="shared" si="17"/>
        <v/>
      </c>
      <c r="T34" s="38" t="str">
        <f t="shared" si="18"/>
        <v/>
      </c>
      <c r="U34" s="142" t="str">
        <f>IF(Att1SmallCarriers[[#This Row],[FEHB or PSHB]]="","",IF(Att1SmallCarriers[[#This Row],[FEHB or PSHB]]="FEHB",298.08,IF(Att1SmallCarriers[[#This Row],[FEHB or PSHB]]="PSHB",286.09,"")))</f>
        <v/>
      </c>
      <c r="V34" s="142" t="str">
        <f>IF(Att1SmallCarriers[[#This Row],[FEHB or PSHB]]="","",IF(Att1SmallCarriers[[#This Row],[FEHB or PSHB]]="FEHB",650,IF(Att1SmallCarriers[[#This Row],[FEHB or PSHB]]="PSHB",618.4,"")))</f>
        <v/>
      </c>
      <c r="W34" s="142" t="str">
        <f>IF(Att1SmallCarriers[[#This Row],[FEHB or PSHB]]="","",IF(Att1SmallCarriers[[#This Row],[FEHB or PSHB]]="FEHB",714.23,IF(Att1SmallCarriers[[#This Row],[FEHB or PSHB]]="PSHB",672.95,"")))</f>
        <v/>
      </c>
      <c r="X34" s="38" t="str">
        <f>IF(F34="","",IF(R34&gt;0,MIN(U34,ROUND(R34*0.75,2)),"New Option"))</f>
        <v/>
      </c>
      <c r="Y34" s="212" t="str">
        <f>IF(F34="","",IF(S34&gt;0,MIN(Att1SmallCarriers[[#This Row],[2025 Maximum Government Contribution Based on Entry in Column B
Self+1]],ROUND(S34*0.75,2)),"New Option"))</f>
        <v/>
      </c>
      <c r="Z34" s="212" t="str">
        <f>IF(F34="","",IF(T34&gt;0,MIN(Att1SmallCarriers[[#This Row],[2025 Maximum Government Contribution Based on Entry in Column B
Family]],ROUND(T34*0.75,2)),"New Option"))</f>
        <v/>
      </c>
      <c r="AA34" s="38" t="str">
        <f t="shared" si="3"/>
        <v/>
      </c>
      <c r="AB34" s="38" t="str">
        <f t="shared" si="4"/>
        <v/>
      </c>
      <c r="AC34" s="38" t="str">
        <f t="shared" si="5"/>
        <v/>
      </c>
      <c r="AD34" s="38" t="str">
        <f t="shared" si="6"/>
        <v/>
      </c>
      <c r="AE34" s="38" t="str">
        <f t="shared" si="7"/>
        <v/>
      </c>
      <c r="AF34" s="38" t="str">
        <f t="shared" si="8"/>
        <v/>
      </c>
      <c r="AG34" s="84" t="e">
        <f>ROUND(Att1SmallCarriers[[#This Row],[2025 Maximum Government Contribution Based on Entry in Column B
Self]]*(1+$B$14),2)</f>
        <v>#VALUE!</v>
      </c>
      <c r="AH34" s="84" t="e">
        <f>ROUND(Att1SmallCarriers[[#This Row],[2025 Maximum Government Contribution Based on Entry in Column B
Self+1]]*(1+$B$14),2)</f>
        <v>#VALUE!</v>
      </c>
      <c r="AI34" s="84" t="e">
        <f>ROUND(Att1SmallCarriers[[#This Row],[2025 Maximum Government Contribution Based on Entry in Column B
Family]]*(1+$B$14),2)</f>
        <v>#VALUE!</v>
      </c>
      <c r="AJ34" s="212" t="str">
        <f>IF(F34="","",MIN(Att1SmallCarriers[[#This Row],[ESTIMATED 2026 Maximum Government Contribution
Self]],ROUND(AD34*0.75,2)))</f>
        <v/>
      </c>
      <c r="AK34" s="212" t="str">
        <f>IF(F34="","",MIN(Att1SmallCarriers[[#This Row],[ESTIMATED 2026 Maximum Government Contribution
Self+1]],ROUND(AE34*0.75,2)))</f>
        <v/>
      </c>
      <c r="AL34" s="212" t="str">
        <f>IF(F34="","",MIN(Att1SmallCarriers[[#This Row],[ESTIMATED 2026 Maximum Government Contribution
Family]],ROUND(AF34*0.75,2)))</f>
        <v/>
      </c>
      <c r="AM34" s="38" t="str">
        <f t="shared" si="9"/>
        <v/>
      </c>
      <c r="AN34" s="38" t="str">
        <f t="shared" si="11"/>
        <v/>
      </c>
      <c r="AO34" s="38" t="str">
        <f t="shared" si="15"/>
        <v/>
      </c>
      <c r="AP34" s="213" t="str">
        <f t="shared" si="12"/>
        <v/>
      </c>
      <c r="AQ34" s="213" t="str">
        <f t="shared" si="13"/>
        <v/>
      </c>
      <c r="AR34" s="213" t="str">
        <f t="shared" si="14"/>
        <v/>
      </c>
    </row>
    <row r="35" spans="1:44" ht="18" customHeight="1" x14ac:dyDescent="0.3">
      <c r="A35" s="116"/>
      <c r="B35" s="116"/>
      <c r="C35" s="116"/>
      <c r="D35" s="116"/>
      <c r="E35" s="116"/>
      <c r="F35" s="117"/>
      <c r="G35" s="117"/>
      <c r="H35" s="117"/>
      <c r="I35" s="117"/>
      <c r="J35" s="117"/>
      <c r="K35" s="117"/>
      <c r="L35" s="117"/>
      <c r="M35" s="121"/>
      <c r="N35" s="121"/>
      <c r="O35" s="40"/>
      <c r="P35" s="40"/>
      <c r="Q35" s="40"/>
      <c r="R35" s="39" t="str">
        <f t="shared" si="16"/>
        <v/>
      </c>
      <c r="S35" s="38" t="str">
        <f t="shared" si="17"/>
        <v/>
      </c>
      <c r="T35" s="38" t="str">
        <f t="shared" si="18"/>
        <v/>
      </c>
      <c r="U35" s="142" t="str">
        <f>IF(Att1SmallCarriers[[#This Row],[FEHB or PSHB]]="","",IF(Att1SmallCarriers[[#This Row],[FEHB or PSHB]]="FEHB",298.08,IF(Att1SmallCarriers[[#This Row],[FEHB or PSHB]]="PSHB",286.09,"")))</f>
        <v/>
      </c>
      <c r="V35" s="142" t="str">
        <f>IF(Att1SmallCarriers[[#This Row],[FEHB or PSHB]]="","",IF(Att1SmallCarriers[[#This Row],[FEHB or PSHB]]="FEHB",650,IF(Att1SmallCarriers[[#This Row],[FEHB or PSHB]]="PSHB",618.4,"")))</f>
        <v/>
      </c>
      <c r="W35" s="142" t="str">
        <f>IF(Att1SmallCarriers[[#This Row],[FEHB or PSHB]]="","",IF(Att1SmallCarriers[[#This Row],[FEHB or PSHB]]="FEHB",714.23,IF(Att1SmallCarriers[[#This Row],[FEHB or PSHB]]="PSHB",672.95,"")))</f>
        <v/>
      </c>
      <c r="X35" s="38" t="str">
        <f t="shared" si="10"/>
        <v/>
      </c>
      <c r="Y35" s="212" t="str">
        <f>IF(F35="","",IF(S35&gt;0,MIN(Att1SmallCarriers[[#This Row],[2025 Maximum Government Contribution Based on Entry in Column B
Self+1]],ROUND(S35*0.75,2)),"New Option"))</f>
        <v/>
      </c>
      <c r="Z35" s="212" t="str">
        <f>IF(F35="","",IF(T35&gt;0,MIN(Att1SmallCarriers[[#This Row],[2025 Maximum Government Contribution Based on Entry in Column B
Family]],ROUND(T35*0.75,2)),"New Option"))</f>
        <v/>
      </c>
      <c r="AA35" s="38" t="str">
        <f t="shared" si="3"/>
        <v/>
      </c>
      <c r="AB35" s="38" t="str">
        <f t="shared" si="4"/>
        <v/>
      </c>
      <c r="AC35" s="38" t="str">
        <f t="shared" si="5"/>
        <v/>
      </c>
      <c r="AD35" s="38" t="str">
        <f t="shared" si="6"/>
        <v/>
      </c>
      <c r="AE35" s="38" t="str">
        <f t="shared" si="7"/>
        <v/>
      </c>
      <c r="AF35" s="38" t="str">
        <f t="shared" si="8"/>
        <v/>
      </c>
      <c r="AG35" s="84" t="e">
        <f>ROUND(Att1SmallCarriers[[#This Row],[2025 Maximum Government Contribution Based on Entry in Column B
Self]]*(1+$B$14),2)</f>
        <v>#VALUE!</v>
      </c>
      <c r="AH35" s="84" t="e">
        <f>ROUND(Att1SmallCarriers[[#This Row],[2025 Maximum Government Contribution Based on Entry in Column B
Self+1]]*(1+$B$14),2)</f>
        <v>#VALUE!</v>
      </c>
      <c r="AI35" s="84" t="e">
        <f>ROUND(Att1SmallCarriers[[#This Row],[2025 Maximum Government Contribution Based on Entry in Column B
Family]]*(1+$B$14),2)</f>
        <v>#VALUE!</v>
      </c>
      <c r="AJ35" s="212" t="str">
        <f>IF(F35="","",MIN(Att1SmallCarriers[[#This Row],[ESTIMATED 2026 Maximum Government Contribution
Self]],ROUND(AD35*0.75,2)))</f>
        <v/>
      </c>
      <c r="AK35" s="212" t="str">
        <f>IF(F35="","",MIN(Att1SmallCarriers[[#This Row],[ESTIMATED 2026 Maximum Government Contribution
Self+1]],ROUND(AE35*0.75,2)))</f>
        <v/>
      </c>
      <c r="AL35" s="212" t="str">
        <f>IF(F35="","",MIN(Att1SmallCarriers[[#This Row],[ESTIMATED 2026 Maximum Government Contribution
Family]],ROUND(AF35*0.75,2)))</f>
        <v/>
      </c>
      <c r="AM35" s="38" t="str">
        <f t="shared" si="9"/>
        <v/>
      </c>
      <c r="AN35" s="38" t="str">
        <f t="shared" si="11"/>
        <v/>
      </c>
      <c r="AO35" s="38" t="str">
        <f t="shared" si="15"/>
        <v/>
      </c>
      <c r="AP35" s="213" t="str">
        <f t="shared" si="12"/>
        <v/>
      </c>
      <c r="AQ35" s="213" t="str">
        <f t="shared" si="13"/>
        <v/>
      </c>
      <c r="AR35" s="213" t="str">
        <f t="shared" si="14"/>
        <v/>
      </c>
    </row>
    <row r="36" spans="1:44" ht="18" customHeight="1" x14ac:dyDescent="0.3">
      <c r="A36" s="122"/>
      <c r="B36" s="122"/>
      <c r="C36" s="123"/>
      <c r="D36" s="123"/>
      <c r="E36" s="123"/>
      <c r="F36" s="124"/>
      <c r="G36" s="124"/>
      <c r="H36" s="124"/>
      <c r="I36" s="124"/>
      <c r="J36" s="124"/>
      <c r="K36" s="124"/>
      <c r="L36" s="124"/>
      <c r="M36" s="125"/>
      <c r="N36" s="125"/>
      <c r="O36" s="40"/>
      <c r="P36" s="40"/>
      <c r="Q36" s="40"/>
      <c r="R36" s="39" t="str">
        <f t="shared" si="16"/>
        <v/>
      </c>
      <c r="S36" s="38" t="str">
        <f t="shared" si="17"/>
        <v/>
      </c>
      <c r="T36" s="38" t="str">
        <f t="shared" si="18"/>
        <v/>
      </c>
      <c r="U36" s="142" t="str">
        <f>IF(Att1SmallCarriers[[#This Row],[FEHB or PSHB]]="","",IF(Att1SmallCarriers[[#This Row],[FEHB or PSHB]]="FEHB",298.08,IF(Att1SmallCarriers[[#This Row],[FEHB or PSHB]]="PSHB",286.09,"")))</f>
        <v/>
      </c>
      <c r="V36" s="142" t="str">
        <f>IF(Att1SmallCarriers[[#This Row],[FEHB or PSHB]]="","",IF(Att1SmallCarriers[[#This Row],[FEHB or PSHB]]="FEHB",650,IF(Att1SmallCarriers[[#This Row],[FEHB or PSHB]]="PSHB",618.4,"")))</f>
        <v/>
      </c>
      <c r="W36" s="142" t="str">
        <f>IF(Att1SmallCarriers[[#This Row],[FEHB or PSHB]]="","",IF(Att1SmallCarriers[[#This Row],[FEHB or PSHB]]="FEHB",714.23,IF(Att1SmallCarriers[[#This Row],[FEHB or PSHB]]="PSHB",672.95,"")))</f>
        <v/>
      </c>
      <c r="X36" s="38" t="str">
        <f t="shared" si="10"/>
        <v/>
      </c>
      <c r="Y36" s="212" t="str">
        <f>IF(F36="","",IF(S36&gt;0,MIN(Att1SmallCarriers[[#This Row],[2025 Maximum Government Contribution Based on Entry in Column B
Self+1]],ROUND(S36*0.75,2)),"New Option"))</f>
        <v/>
      </c>
      <c r="Z36" s="212" t="str">
        <f>IF(F36="","",IF(T36&gt;0,MIN(Att1SmallCarriers[[#This Row],[2025 Maximum Government Contribution Based on Entry in Column B
Family]],ROUND(T36*0.75,2)),"New Option"))</f>
        <v/>
      </c>
      <c r="AA36" s="38" t="str">
        <f t="shared" si="3"/>
        <v/>
      </c>
      <c r="AB36" s="38" t="str">
        <f t="shared" si="4"/>
        <v/>
      </c>
      <c r="AC36" s="38" t="str">
        <f t="shared" si="5"/>
        <v/>
      </c>
      <c r="AD36" s="38" t="str">
        <f t="shared" si="6"/>
        <v/>
      </c>
      <c r="AE36" s="38" t="str">
        <f t="shared" si="7"/>
        <v/>
      </c>
      <c r="AF36" s="38" t="str">
        <f t="shared" si="8"/>
        <v/>
      </c>
      <c r="AG36" s="84" t="e">
        <f>ROUND(Att1SmallCarriers[[#This Row],[2025 Maximum Government Contribution Based on Entry in Column B
Self]]*(1+$B$14),2)</f>
        <v>#VALUE!</v>
      </c>
      <c r="AH36" s="84" t="e">
        <f>ROUND(Att1SmallCarriers[[#This Row],[2025 Maximum Government Contribution Based on Entry in Column B
Self+1]]*(1+$B$14),2)</f>
        <v>#VALUE!</v>
      </c>
      <c r="AI36" s="84" t="e">
        <f>ROUND(Att1SmallCarriers[[#This Row],[2025 Maximum Government Contribution Based on Entry in Column B
Family]]*(1+$B$14),2)</f>
        <v>#VALUE!</v>
      </c>
      <c r="AJ36" s="212" t="str">
        <f>IF(F36="","",MIN(Att1SmallCarriers[[#This Row],[ESTIMATED 2026 Maximum Government Contribution
Self]],ROUND(AD36*0.75,2)))</f>
        <v/>
      </c>
      <c r="AK36" s="212" t="str">
        <f>IF(F36="","",MIN(Att1SmallCarriers[[#This Row],[ESTIMATED 2026 Maximum Government Contribution
Self+1]],ROUND(AE36*0.75,2)))</f>
        <v/>
      </c>
      <c r="AL36" s="212" t="str">
        <f>IF(F36="","",MIN(Att1SmallCarriers[[#This Row],[ESTIMATED 2026 Maximum Government Contribution
Family]],ROUND(AF36*0.75,2)))</f>
        <v/>
      </c>
      <c r="AM36" s="38" t="str">
        <f>IF(F36="","",AD36-AJ36)</f>
        <v/>
      </c>
      <c r="AN36" s="38" t="str">
        <f t="shared" si="11"/>
        <v/>
      </c>
      <c r="AO36" s="38" t="str">
        <f t="shared" si="15"/>
        <v/>
      </c>
      <c r="AP36" s="213" t="str">
        <f t="shared" si="12"/>
        <v/>
      </c>
      <c r="AQ36" s="213" t="str">
        <f t="shared" si="13"/>
        <v/>
      </c>
      <c r="AR36" s="213" t="str">
        <f t="shared" si="14"/>
        <v/>
      </c>
    </row>
    <row r="37" spans="1:44" ht="18" customHeight="1" x14ac:dyDescent="0.3">
      <c r="A37" s="119"/>
      <c r="B37" s="119"/>
      <c r="C37" s="119"/>
      <c r="D37" s="119"/>
      <c r="E37" s="119"/>
      <c r="F37" s="120"/>
      <c r="G37" s="120"/>
      <c r="H37" s="120"/>
      <c r="I37" s="120"/>
      <c r="J37" s="120"/>
      <c r="K37" s="120"/>
      <c r="L37" s="120"/>
      <c r="M37" s="125"/>
      <c r="N37" s="125"/>
      <c r="O37" s="40"/>
      <c r="P37" s="40"/>
      <c r="Q37" s="40"/>
      <c r="R37" s="39" t="str">
        <f t="shared" si="16"/>
        <v/>
      </c>
      <c r="S37" s="38" t="str">
        <f t="shared" si="17"/>
        <v/>
      </c>
      <c r="T37" s="38" t="str">
        <f t="shared" si="18"/>
        <v/>
      </c>
      <c r="U37" s="142" t="str">
        <f>IF(Att1SmallCarriers[[#This Row],[FEHB or PSHB]]="","",IF(Att1SmallCarriers[[#This Row],[FEHB or PSHB]]="FEHB",298.08,IF(Att1SmallCarriers[[#This Row],[FEHB or PSHB]]="PSHB",286.09,"")))</f>
        <v/>
      </c>
      <c r="V37" s="142" t="str">
        <f>IF(Att1SmallCarriers[[#This Row],[FEHB or PSHB]]="","",IF(Att1SmallCarriers[[#This Row],[FEHB or PSHB]]="FEHB",650,IF(Att1SmallCarriers[[#This Row],[FEHB or PSHB]]="PSHB",618.4,"")))</f>
        <v/>
      </c>
      <c r="W37" s="142" t="str">
        <f>IF(Att1SmallCarriers[[#This Row],[FEHB or PSHB]]="","",IF(Att1SmallCarriers[[#This Row],[FEHB or PSHB]]="FEHB",714.23,IF(Att1SmallCarriers[[#This Row],[FEHB or PSHB]]="PSHB",672.95,"")))</f>
        <v/>
      </c>
      <c r="X37" s="38" t="str">
        <f t="shared" si="10"/>
        <v/>
      </c>
      <c r="Y37" s="212" t="str">
        <f>IF(F37="","",IF(S37&gt;0,MIN(Att1SmallCarriers[[#This Row],[2025 Maximum Government Contribution Based on Entry in Column B
Self+1]],ROUND(S37*0.75,2)),"New Option"))</f>
        <v/>
      </c>
      <c r="Z37" s="212" t="str">
        <f>IF(F37="","",IF(T37&gt;0,MIN(Att1SmallCarriers[[#This Row],[2025 Maximum Government Contribution Based on Entry in Column B
Family]],ROUND(T37*0.75,2)),"New Option"))</f>
        <v/>
      </c>
      <c r="AA37" s="38" t="str">
        <f t="shared" si="3"/>
        <v/>
      </c>
      <c r="AB37" s="38" t="str">
        <f t="shared" si="4"/>
        <v/>
      </c>
      <c r="AC37" s="38" t="str">
        <f t="shared" si="5"/>
        <v/>
      </c>
      <c r="AD37" s="38" t="str">
        <f t="shared" si="6"/>
        <v/>
      </c>
      <c r="AE37" s="38" t="str">
        <f t="shared" si="7"/>
        <v/>
      </c>
      <c r="AF37" s="38" t="str">
        <f t="shared" si="8"/>
        <v/>
      </c>
      <c r="AG37" s="84" t="e">
        <f>ROUND(Att1SmallCarriers[[#This Row],[2025 Maximum Government Contribution Based on Entry in Column B
Self]]*(1+$B$14),2)</f>
        <v>#VALUE!</v>
      </c>
      <c r="AH37" s="84" t="e">
        <f>ROUND(Att1SmallCarriers[[#This Row],[2025 Maximum Government Contribution Based on Entry in Column B
Self+1]]*(1+$B$14),2)</f>
        <v>#VALUE!</v>
      </c>
      <c r="AI37" s="84" t="e">
        <f>ROUND(Att1SmallCarriers[[#This Row],[2025 Maximum Government Contribution Based on Entry in Column B
Family]]*(1+$B$14),2)</f>
        <v>#VALUE!</v>
      </c>
      <c r="AJ37" s="212" t="str">
        <f>IF(F37="","",MIN(Att1SmallCarriers[[#This Row],[ESTIMATED 2026 Maximum Government Contribution
Self]],ROUND(AD37*0.75,2)))</f>
        <v/>
      </c>
      <c r="AK37" s="212" t="str">
        <f>IF(F37="","",MIN(Att1SmallCarriers[[#This Row],[ESTIMATED 2026 Maximum Government Contribution
Self+1]],ROUND(AE37*0.75,2)))</f>
        <v/>
      </c>
      <c r="AL37" s="212" t="str">
        <f>IF(F37="","",MIN(Att1SmallCarriers[[#This Row],[ESTIMATED 2026 Maximum Government Contribution
Family]],ROUND(AF37*0.75,2)))</f>
        <v/>
      </c>
      <c r="AM37" s="38" t="str">
        <f t="shared" si="9"/>
        <v/>
      </c>
      <c r="AN37" s="38" t="str">
        <f t="shared" si="11"/>
        <v/>
      </c>
      <c r="AO37" s="38" t="str">
        <f t="shared" si="15"/>
        <v/>
      </c>
      <c r="AP37" s="213" t="str">
        <f t="shared" si="12"/>
        <v/>
      </c>
      <c r="AQ37" s="213" t="str">
        <f t="shared" si="13"/>
        <v/>
      </c>
      <c r="AR37" s="213" t="str">
        <f t="shared" si="14"/>
        <v/>
      </c>
    </row>
    <row r="38" spans="1:44" ht="18" customHeight="1" x14ac:dyDescent="0.3">
      <c r="A38" s="116"/>
      <c r="B38" s="116"/>
      <c r="C38" s="116"/>
      <c r="D38" s="116"/>
      <c r="E38" s="116"/>
      <c r="F38" s="117"/>
      <c r="G38" s="117"/>
      <c r="H38" s="117"/>
      <c r="I38" s="117"/>
      <c r="J38" s="117"/>
      <c r="K38" s="117"/>
      <c r="L38" s="117"/>
      <c r="M38" s="125"/>
      <c r="N38" s="125"/>
      <c r="O38" s="40"/>
      <c r="P38" s="40"/>
      <c r="Q38" s="40"/>
      <c r="R38" s="39" t="str">
        <f t="shared" si="16"/>
        <v/>
      </c>
      <c r="S38" s="38" t="str">
        <f t="shared" si="17"/>
        <v/>
      </c>
      <c r="T38" s="38" t="str">
        <f t="shared" si="18"/>
        <v/>
      </c>
      <c r="U38" s="142" t="str">
        <f>IF(Att1SmallCarriers[[#This Row],[FEHB or PSHB]]="","",IF(Att1SmallCarriers[[#This Row],[FEHB or PSHB]]="FEHB",298.08,IF(Att1SmallCarriers[[#This Row],[FEHB or PSHB]]="PSHB",286.09,"")))</f>
        <v/>
      </c>
      <c r="V38" s="142" t="str">
        <f>IF(Att1SmallCarriers[[#This Row],[FEHB or PSHB]]="","",IF(Att1SmallCarriers[[#This Row],[FEHB or PSHB]]="FEHB",650,IF(Att1SmallCarriers[[#This Row],[FEHB or PSHB]]="PSHB",618.4,"")))</f>
        <v/>
      </c>
      <c r="W38" s="142" t="str">
        <f>IF(Att1SmallCarriers[[#This Row],[FEHB or PSHB]]="","",IF(Att1SmallCarriers[[#This Row],[FEHB or PSHB]]="FEHB",714.23,IF(Att1SmallCarriers[[#This Row],[FEHB or PSHB]]="PSHB",672.95,"")))</f>
        <v/>
      </c>
      <c r="X38" s="38" t="str">
        <f t="shared" si="10"/>
        <v/>
      </c>
      <c r="Y38" s="212" t="str">
        <f>IF(F38="","",IF(S38&gt;0,MIN(Att1SmallCarriers[[#This Row],[2025 Maximum Government Contribution Based on Entry in Column B
Self+1]],ROUND(S38*0.75,2)),"New Option"))</f>
        <v/>
      </c>
      <c r="Z38" s="212" t="str">
        <f>IF(F38="","",IF(T38&gt;0,MIN(Att1SmallCarriers[[#This Row],[2025 Maximum Government Contribution Based on Entry in Column B
Family]],ROUND(T38*0.75,2)),"New Option"))</f>
        <v/>
      </c>
      <c r="AA38" s="38" t="str">
        <f t="shared" si="3"/>
        <v/>
      </c>
      <c r="AB38" s="38" t="str">
        <f t="shared" si="4"/>
        <v/>
      </c>
      <c r="AC38" s="38" t="str">
        <f t="shared" si="5"/>
        <v/>
      </c>
      <c r="AD38" s="38" t="str">
        <f t="shared" si="6"/>
        <v/>
      </c>
      <c r="AE38" s="38" t="str">
        <f t="shared" si="7"/>
        <v/>
      </c>
      <c r="AF38" s="38" t="str">
        <f t="shared" si="8"/>
        <v/>
      </c>
      <c r="AG38" s="84" t="e">
        <f>ROUND(Att1SmallCarriers[[#This Row],[2025 Maximum Government Contribution Based on Entry in Column B
Self]]*(1+$B$14),2)</f>
        <v>#VALUE!</v>
      </c>
      <c r="AH38" s="84" t="e">
        <f>ROUND(Att1SmallCarriers[[#This Row],[2025 Maximum Government Contribution Based on Entry in Column B
Self+1]]*(1+$B$14),2)</f>
        <v>#VALUE!</v>
      </c>
      <c r="AI38" s="84" t="e">
        <f>ROUND(Att1SmallCarriers[[#This Row],[2025 Maximum Government Contribution Based on Entry in Column B
Family]]*(1+$B$14),2)</f>
        <v>#VALUE!</v>
      </c>
      <c r="AJ38" s="212" t="str">
        <f>IF(F38="","",MIN(Att1SmallCarriers[[#This Row],[ESTIMATED 2026 Maximum Government Contribution
Self]],ROUND(AD38*0.75,2)))</f>
        <v/>
      </c>
      <c r="AK38" s="212" t="str">
        <f>IF(F38="","",MIN(Att1SmallCarriers[[#This Row],[ESTIMATED 2026 Maximum Government Contribution
Self+1]],ROUND(AE38*0.75,2)))</f>
        <v/>
      </c>
      <c r="AL38" s="212" t="str">
        <f>IF(F38="","",MIN(Att1SmallCarriers[[#This Row],[ESTIMATED 2026 Maximum Government Contribution
Family]],ROUND(AF38*0.75,2)))</f>
        <v/>
      </c>
      <c r="AM38" s="38" t="str">
        <f t="shared" si="9"/>
        <v/>
      </c>
      <c r="AN38" s="38" t="str">
        <f t="shared" si="11"/>
        <v/>
      </c>
      <c r="AO38" s="38" t="str">
        <f t="shared" si="15"/>
        <v/>
      </c>
      <c r="AP38" s="213" t="str">
        <f t="shared" si="12"/>
        <v/>
      </c>
      <c r="AQ38" s="213" t="str">
        <f t="shared" si="13"/>
        <v/>
      </c>
      <c r="AR38" s="213" t="str">
        <f t="shared" si="14"/>
        <v/>
      </c>
    </row>
    <row r="39" spans="1:44" ht="18" customHeight="1" x14ac:dyDescent="0.3">
      <c r="A39" s="123"/>
      <c r="B39" s="123"/>
      <c r="C39" s="123"/>
      <c r="D39" s="123"/>
      <c r="E39" s="123"/>
      <c r="F39" s="124"/>
      <c r="G39" s="124"/>
      <c r="H39" s="124"/>
      <c r="I39" s="124"/>
      <c r="J39" s="124"/>
      <c r="K39" s="124"/>
      <c r="L39" s="124"/>
      <c r="M39" s="124"/>
      <c r="N39" s="124"/>
      <c r="O39" s="40"/>
      <c r="P39" s="40"/>
      <c r="Q39" s="40"/>
      <c r="R39" s="39" t="str">
        <f t="shared" si="16"/>
        <v/>
      </c>
      <c r="S39" s="38" t="str">
        <f t="shared" si="17"/>
        <v/>
      </c>
      <c r="T39" s="38" t="str">
        <f t="shared" si="18"/>
        <v/>
      </c>
      <c r="U39" s="142" t="str">
        <f>IF(Att1SmallCarriers[[#This Row],[FEHB or PSHB]]="","",IF(Att1SmallCarriers[[#This Row],[FEHB or PSHB]]="FEHB",298.08,IF(Att1SmallCarriers[[#This Row],[FEHB or PSHB]]="PSHB",286.09,"")))</f>
        <v/>
      </c>
      <c r="V39" s="142" t="str">
        <f>IF(Att1SmallCarriers[[#This Row],[FEHB or PSHB]]="","",IF(Att1SmallCarriers[[#This Row],[FEHB or PSHB]]="FEHB",650,IF(Att1SmallCarriers[[#This Row],[FEHB or PSHB]]="PSHB",618.4,"")))</f>
        <v/>
      </c>
      <c r="W39" s="142" t="str">
        <f>IF(Att1SmallCarriers[[#This Row],[FEHB or PSHB]]="","",IF(Att1SmallCarriers[[#This Row],[FEHB or PSHB]]="FEHB",714.23,IF(Att1SmallCarriers[[#This Row],[FEHB or PSHB]]="PSHB",672.95,"")))</f>
        <v/>
      </c>
      <c r="X39" s="38" t="str">
        <f t="shared" si="10"/>
        <v/>
      </c>
      <c r="Y39" s="212" t="str">
        <f>IF(F39="","",IF(S39&gt;0,MIN(Att1SmallCarriers[[#This Row],[2025 Maximum Government Contribution Based on Entry in Column B
Self+1]],ROUND(S39*0.75,2)),"New Option"))</f>
        <v/>
      </c>
      <c r="Z39" s="212" t="str">
        <f>IF(F39="","",IF(T39&gt;0,MIN(Att1SmallCarriers[[#This Row],[2025 Maximum Government Contribution Based on Entry in Column B
Family]],ROUND(T39*0.75,2)),"New Option"))</f>
        <v/>
      </c>
      <c r="AA39" s="38" t="str">
        <f t="shared" si="3"/>
        <v/>
      </c>
      <c r="AB39" s="38" t="str">
        <f t="shared" si="4"/>
        <v/>
      </c>
      <c r="AC39" s="38" t="str">
        <f t="shared" si="5"/>
        <v/>
      </c>
      <c r="AD39" s="38" t="str">
        <f t="shared" si="6"/>
        <v/>
      </c>
      <c r="AE39" s="38" t="str">
        <f t="shared" si="7"/>
        <v/>
      </c>
      <c r="AF39" s="38" t="str">
        <f t="shared" si="8"/>
        <v/>
      </c>
      <c r="AG39" s="84" t="e">
        <f>ROUND(Att1SmallCarriers[[#This Row],[2025 Maximum Government Contribution Based on Entry in Column B
Self]]*(1+$B$14),2)</f>
        <v>#VALUE!</v>
      </c>
      <c r="AH39" s="84" t="e">
        <f>ROUND(Att1SmallCarriers[[#This Row],[2025 Maximum Government Contribution Based on Entry in Column B
Self+1]]*(1+$B$14),2)</f>
        <v>#VALUE!</v>
      </c>
      <c r="AI39" s="84" t="e">
        <f>ROUND(Att1SmallCarriers[[#This Row],[2025 Maximum Government Contribution Based on Entry in Column B
Family]]*(1+$B$14),2)</f>
        <v>#VALUE!</v>
      </c>
      <c r="AJ39" s="212" t="str">
        <f>IF(F39="","",MIN(Att1SmallCarriers[[#This Row],[ESTIMATED 2026 Maximum Government Contribution
Self]],ROUND(AD39*0.75,2)))</f>
        <v/>
      </c>
      <c r="AK39" s="212" t="str">
        <f>IF(F39="","",MIN(Att1SmallCarriers[[#This Row],[ESTIMATED 2026 Maximum Government Contribution
Self+1]],ROUND(AE39*0.75,2)))</f>
        <v/>
      </c>
      <c r="AL39" s="212" t="str">
        <f>IF(F39="","",MIN(Att1SmallCarriers[[#This Row],[ESTIMATED 2026 Maximum Government Contribution
Family]],ROUND(AF39*0.75,2)))</f>
        <v/>
      </c>
      <c r="AM39" s="38" t="str">
        <f t="shared" si="9"/>
        <v/>
      </c>
      <c r="AN39" s="38" t="str">
        <f t="shared" si="11"/>
        <v/>
      </c>
      <c r="AO39" s="38" t="str">
        <f t="shared" si="15"/>
        <v/>
      </c>
      <c r="AP39" s="213" t="str">
        <f t="shared" si="12"/>
        <v/>
      </c>
      <c r="AQ39" s="213" t="str">
        <f t="shared" si="13"/>
        <v/>
      </c>
      <c r="AR39" s="213" t="str">
        <f t="shared" si="14"/>
        <v/>
      </c>
    </row>
    <row r="40" spans="1:44" ht="18" customHeight="1" x14ac:dyDescent="0.3">
      <c r="A40" s="123"/>
      <c r="B40" s="123"/>
      <c r="C40" s="123"/>
      <c r="D40" s="123"/>
      <c r="E40" s="123"/>
      <c r="F40" s="124"/>
      <c r="G40" s="124"/>
      <c r="H40" s="124"/>
      <c r="I40" s="124"/>
      <c r="J40" s="124"/>
      <c r="K40" s="124"/>
      <c r="L40" s="124"/>
      <c r="M40" s="124"/>
      <c r="N40" s="124"/>
      <c r="O40" s="40"/>
      <c r="P40" s="40"/>
      <c r="Q40" s="40"/>
      <c r="R40" s="39" t="str">
        <f t="shared" si="16"/>
        <v/>
      </c>
      <c r="S40" s="38" t="str">
        <f t="shared" si="17"/>
        <v/>
      </c>
      <c r="T40" s="38" t="str">
        <f t="shared" si="18"/>
        <v/>
      </c>
      <c r="U40" s="142" t="str">
        <f>IF(Att1SmallCarriers[[#This Row],[FEHB or PSHB]]="","",IF(Att1SmallCarriers[[#This Row],[FEHB or PSHB]]="FEHB",298.08,IF(Att1SmallCarriers[[#This Row],[FEHB or PSHB]]="PSHB",286.09,"")))</f>
        <v/>
      </c>
      <c r="V40" s="142" t="str">
        <f>IF(Att1SmallCarriers[[#This Row],[FEHB or PSHB]]="","",IF(Att1SmallCarriers[[#This Row],[FEHB or PSHB]]="FEHB",650,IF(Att1SmallCarriers[[#This Row],[FEHB or PSHB]]="PSHB",618.4,"")))</f>
        <v/>
      </c>
      <c r="W40" s="142" t="str">
        <f>IF(Att1SmallCarriers[[#This Row],[FEHB or PSHB]]="","",IF(Att1SmallCarriers[[#This Row],[FEHB or PSHB]]="FEHB",714.23,IF(Att1SmallCarriers[[#This Row],[FEHB or PSHB]]="PSHB",672.95,"")))</f>
        <v/>
      </c>
      <c r="X40" s="38" t="str">
        <f t="shared" si="10"/>
        <v/>
      </c>
      <c r="Y40" s="212" t="str">
        <f>IF(F40="","",IF(S40&gt;0,MIN(Att1SmallCarriers[[#This Row],[2025 Maximum Government Contribution Based on Entry in Column B
Self+1]],ROUND(S40*0.75,2)),"New Option"))</f>
        <v/>
      </c>
      <c r="Z40" s="212" t="str">
        <f>IF(F40="","",IF(T40&gt;0,MIN(Att1SmallCarriers[[#This Row],[2025 Maximum Government Contribution Based on Entry in Column B
Family]],ROUND(T40*0.75,2)),"New Option"))</f>
        <v/>
      </c>
      <c r="AA40" s="38" t="str">
        <f t="shared" si="3"/>
        <v/>
      </c>
      <c r="AB40" s="38" t="str">
        <f t="shared" si="4"/>
        <v/>
      </c>
      <c r="AC40" s="38" t="str">
        <f t="shared" si="5"/>
        <v/>
      </c>
      <c r="AD40" s="38" t="str">
        <f t="shared" si="6"/>
        <v/>
      </c>
      <c r="AE40" s="38" t="str">
        <f t="shared" si="7"/>
        <v/>
      </c>
      <c r="AF40" s="38" t="str">
        <f t="shared" si="8"/>
        <v/>
      </c>
      <c r="AG40" s="84" t="e">
        <f>ROUND(Att1SmallCarriers[[#This Row],[2025 Maximum Government Contribution Based on Entry in Column B
Self]]*(1+$B$14),2)</f>
        <v>#VALUE!</v>
      </c>
      <c r="AH40" s="84" t="e">
        <f>ROUND(Att1SmallCarriers[[#This Row],[2025 Maximum Government Contribution Based on Entry in Column B
Self+1]]*(1+$B$14),2)</f>
        <v>#VALUE!</v>
      </c>
      <c r="AI40" s="84" t="e">
        <f>ROUND(Att1SmallCarriers[[#This Row],[2025 Maximum Government Contribution Based on Entry in Column B
Family]]*(1+$B$14),2)</f>
        <v>#VALUE!</v>
      </c>
      <c r="AJ40" s="212" t="str">
        <f>IF(F40="","",MIN(Att1SmallCarriers[[#This Row],[ESTIMATED 2026 Maximum Government Contribution
Self]],ROUND(AD40*0.75,2)))</f>
        <v/>
      </c>
      <c r="AK40" s="212" t="str">
        <f>IF(F40="","",MIN(Att1SmallCarriers[[#This Row],[ESTIMATED 2026 Maximum Government Contribution
Self+1]],ROUND(AE40*0.75,2)))</f>
        <v/>
      </c>
      <c r="AL40" s="212" t="str">
        <f>IF(F40="","",MIN(Att1SmallCarriers[[#This Row],[ESTIMATED 2026 Maximum Government Contribution
Family]],ROUND(AF40*0.75,2)))</f>
        <v/>
      </c>
      <c r="AM40" s="38" t="str">
        <f t="shared" si="9"/>
        <v/>
      </c>
      <c r="AN40" s="38" t="str">
        <f t="shared" si="11"/>
        <v/>
      </c>
      <c r="AO40" s="38" t="str">
        <f t="shared" si="15"/>
        <v/>
      </c>
      <c r="AP40" s="213" t="str">
        <f t="shared" si="12"/>
        <v/>
      </c>
      <c r="AQ40" s="213" t="str">
        <f t="shared" si="13"/>
        <v/>
      </c>
      <c r="AR40" s="213" t="str">
        <f t="shared" si="14"/>
        <v/>
      </c>
    </row>
    <row r="41" spans="1:44" ht="18" customHeight="1" x14ac:dyDescent="0.3">
      <c r="A41" s="116"/>
      <c r="B41" s="116"/>
      <c r="C41" s="116"/>
      <c r="D41" s="116"/>
      <c r="E41" s="116"/>
      <c r="F41" s="117"/>
      <c r="G41" s="117"/>
      <c r="H41" s="117"/>
      <c r="I41" s="117"/>
      <c r="J41" s="117"/>
      <c r="K41" s="117"/>
      <c r="L41" s="117"/>
      <c r="M41" s="126"/>
      <c r="N41" s="126"/>
      <c r="O41" s="40"/>
      <c r="P41" s="40"/>
      <c r="Q41" s="40"/>
      <c r="R41" s="39" t="str">
        <f t="shared" si="16"/>
        <v/>
      </c>
      <c r="S41" s="38" t="str">
        <f t="shared" si="17"/>
        <v/>
      </c>
      <c r="T41" s="38" t="str">
        <f t="shared" si="18"/>
        <v/>
      </c>
      <c r="U41" s="142" t="str">
        <f>IF(Att1SmallCarriers[[#This Row],[FEHB or PSHB]]="","",IF(Att1SmallCarriers[[#This Row],[FEHB or PSHB]]="FEHB",298.08,IF(Att1SmallCarriers[[#This Row],[FEHB or PSHB]]="PSHB",286.09,"")))</f>
        <v/>
      </c>
      <c r="V41" s="142" t="str">
        <f>IF(Att1SmallCarriers[[#This Row],[FEHB or PSHB]]="","",IF(Att1SmallCarriers[[#This Row],[FEHB or PSHB]]="FEHB",650,IF(Att1SmallCarriers[[#This Row],[FEHB or PSHB]]="PSHB",618.4,"")))</f>
        <v/>
      </c>
      <c r="W41" s="142" t="str">
        <f>IF(Att1SmallCarriers[[#This Row],[FEHB or PSHB]]="","",IF(Att1SmallCarriers[[#This Row],[FEHB or PSHB]]="FEHB",714.23,IF(Att1SmallCarriers[[#This Row],[FEHB or PSHB]]="PSHB",672.95,"")))</f>
        <v/>
      </c>
      <c r="X41" s="38" t="str">
        <f t="shared" si="10"/>
        <v/>
      </c>
      <c r="Y41" s="212" t="str">
        <f>IF(F41="","",IF(S41&gt;0,MIN(Att1SmallCarriers[[#This Row],[2025 Maximum Government Contribution Based on Entry in Column B
Self+1]],ROUND(S41*0.75,2)),"New Option"))</f>
        <v/>
      </c>
      <c r="Z41" s="212" t="str">
        <f>IF(F41="","",IF(T41&gt;0,MIN(Att1SmallCarriers[[#This Row],[2025 Maximum Government Contribution Based on Entry in Column B
Family]],ROUND(T41*0.75,2)),"New Option"))</f>
        <v/>
      </c>
      <c r="AA41" s="38" t="str">
        <f t="shared" si="3"/>
        <v/>
      </c>
      <c r="AB41" s="38" t="str">
        <f t="shared" si="4"/>
        <v/>
      </c>
      <c r="AC41" s="38" t="str">
        <f t="shared" si="5"/>
        <v/>
      </c>
      <c r="AD41" s="38" t="str">
        <f t="shared" si="6"/>
        <v/>
      </c>
      <c r="AE41" s="38" t="str">
        <f t="shared" si="7"/>
        <v/>
      </c>
      <c r="AF41" s="38" t="str">
        <f t="shared" si="8"/>
        <v/>
      </c>
      <c r="AG41" s="84" t="e">
        <f>ROUND(Att1SmallCarriers[[#This Row],[2025 Maximum Government Contribution Based on Entry in Column B
Self]]*(1+$B$14),2)</f>
        <v>#VALUE!</v>
      </c>
      <c r="AH41" s="84" t="e">
        <f>ROUND(Att1SmallCarriers[[#This Row],[2025 Maximum Government Contribution Based on Entry in Column B
Self+1]]*(1+$B$14),2)</f>
        <v>#VALUE!</v>
      </c>
      <c r="AI41" s="84" t="e">
        <f>ROUND(Att1SmallCarriers[[#This Row],[2025 Maximum Government Contribution Based on Entry in Column B
Family]]*(1+$B$14),2)</f>
        <v>#VALUE!</v>
      </c>
      <c r="AJ41" s="212" t="str">
        <f>IF(F41="","",MIN(Att1SmallCarriers[[#This Row],[ESTIMATED 2026 Maximum Government Contribution
Self]],ROUND(AD41*0.75,2)))</f>
        <v/>
      </c>
      <c r="AK41" s="212" t="str">
        <f>IF(F41="","",MIN(Att1SmallCarriers[[#This Row],[ESTIMATED 2026 Maximum Government Contribution
Self+1]],ROUND(AE41*0.75,2)))</f>
        <v/>
      </c>
      <c r="AL41" s="212" t="str">
        <f>IF(F41="","",MIN(Att1SmallCarriers[[#This Row],[ESTIMATED 2026 Maximum Government Contribution
Family]],ROUND(AF41*0.75,2)))</f>
        <v/>
      </c>
      <c r="AM41" s="38" t="str">
        <f t="shared" si="9"/>
        <v/>
      </c>
      <c r="AN41" s="38" t="str">
        <f t="shared" si="11"/>
        <v/>
      </c>
      <c r="AO41" s="38" t="str">
        <f t="shared" si="15"/>
        <v/>
      </c>
      <c r="AP41" s="213" t="str">
        <f t="shared" si="12"/>
        <v/>
      </c>
      <c r="AQ41" s="213" t="str">
        <f t="shared" si="13"/>
        <v/>
      </c>
      <c r="AR41" s="213" t="str">
        <f t="shared" si="14"/>
        <v/>
      </c>
    </row>
    <row r="42" spans="1:44" ht="18" customHeight="1" x14ac:dyDescent="0.3">
      <c r="A42" s="116"/>
      <c r="B42" s="116"/>
      <c r="C42" s="116"/>
      <c r="D42" s="116"/>
      <c r="E42" s="116"/>
      <c r="F42" s="117"/>
      <c r="G42" s="117"/>
      <c r="H42" s="117"/>
      <c r="I42" s="117"/>
      <c r="J42" s="117"/>
      <c r="K42" s="117"/>
      <c r="L42" s="117"/>
      <c r="M42" s="126"/>
      <c r="N42" s="126"/>
      <c r="O42" s="40"/>
      <c r="P42" s="40"/>
      <c r="Q42" s="40"/>
      <c r="R42" s="39" t="str">
        <f t="shared" si="16"/>
        <v/>
      </c>
      <c r="S42" s="38" t="str">
        <f t="shared" si="17"/>
        <v/>
      </c>
      <c r="T42" s="38" t="str">
        <f t="shared" si="18"/>
        <v/>
      </c>
      <c r="U42" s="142" t="str">
        <f>IF(Att1SmallCarriers[[#This Row],[FEHB or PSHB]]="","",IF(Att1SmallCarriers[[#This Row],[FEHB or PSHB]]="FEHB",298.08,IF(Att1SmallCarriers[[#This Row],[FEHB or PSHB]]="PSHB",286.09,"")))</f>
        <v/>
      </c>
      <c r="V42" s="142" t="str">
        <f>IF(Att1SmallCarriers[[#This Row],[FEHB or PSHB]]="","",IF(Att1SmallCarriers[[#This Row],[FEHB or PSHB]]="FEHB",650,IF(Att1SmallCarriers[[#This Row],[FEHB or PSHB]]="PSHB",618.4,"")))</f>
        <v/>
      </c>
      <c r="W42" s="142" t="str">
        <f>IF(Att1SmallCarriers[[#This Row],[FEHB or PSHB]]="","",IF(Att1SmallCarriers[[#This Row],[FEHB or PSHB]]="FEHB",714.23,IF(Att1SmallCarriers[[#This Row],[FEHB or PSHB]]="PSHB",672.95,"")))</f>
        <v/>
      </c>
      <c r="X42" s="38" t="str">
        <f t="shared" si="10"/>
        <v/>
      </c>
      <c r="Y42" s="212" t="str">
        <f>IF(F42="","",IF(S42&gt;0,MIN(Att1SmallCarriers[[#This Row],[2025 Maximum Government Contribution Based on Entry in Column B
Self+1]],ROUND(S42*0.75,2)),"New Option"))</f>
        <v/>
      </c>
      <c r="Z42" s="212" t="str">
        <f>IF(F42="","",IF(T42&gt;0,MIN(Att1SmallCarriers[[#This Row],[2025 Maximum Government Contribution Based on Entry in Column B
Family]],ROUND(T42*0.75,2)),"New Option"))</f>
        <v/>
      </c>
      <c r="AA42" s="38" t="str">
        <f t="shared" si="3"/>
        <v/>
      </c>
      <c r="AB42" s="38" t="str">
        <f t="shared" si="4"/>
        <v/>
      </c>
      <c r="AC42" s="38" t="str">
        <f t="shared" si="5"/>
        <v/>
      </c>
      <c r="AD42" s="38" t="str">
        <f t="shared" si="6"/>
        <v/>
      </c>
      <c r="AE42" s="38" t="str">
        <f t="shared" si="7"/>
        <v/>
      </c>
      <c r="AF42" s="38" t="str">
        <f t="shared" si="8"/>
        <v/>
      </c>
      <c r="AG42" s="84" t="e">
        <f>ROUND(Att1SmallCarriers[[#This Row],[2025 Maximum Government Contribution Based on Entry in Column B
Self]]*(1+$B$14),2)</f>
        <v>#VALUE!</v>
      </c>
      <c r="AH42" s="84" t="e">
        <f>ROUND(Att1SmallCarriers[[#This Row],[2025 Maximum Government Contribution Based on Entry in Column B
Self+1]]*(1+$B$14),2)</f>
        <v>#VALUE!</v>
      </c>
      <c r="AI42" s="84" t="e">
        <f>ROUND(Att1SmallCarriers[[#This Row],[2025 Maximum Government Contribution Based on Entry in Column B
Family]]*(1+$B$14),2)</f>
        <v>#VALUE!</v>
      </c>
      <c r="AJ42" s="212" t="str">
        <f>IF(F42="","",MIN(Att1SmallCarriers[[#This Row],[ESTIMATED 2026 Maximum Government Contribution
Self]],ROUND(AD42*0.75,2)))</f>
        <v/>
      </c>
      <c r="AK42" s="212" t="str">
        <f>IF(F42="","",MIN(Att1SmallCarriers[[#This Row],[ESTIMATED 2026 Maximum Government Contribution
Self+1]],ROUND(AE42*0.75,2)))</f>
        <v/>
      </c>
      <c r="AL42" s="212" t="str">
        <f>IF(F42="","",MIN(Att1SmallCarriers[[#This Row],[ESTIMATED 2026 Maximum Government Contribution
Family]],ROUND(AF42*0.75,2)))</f>
        <v/>
      </c>
      <c r="AM42" s="38" t="str">
        <f t="shared" si="9"/>
        <v/>
      </c>
      <c r="AN42" s="38" t="str">
        <f t="shared" si="11"/>
        <v/>
      </c>
      <c r="AO42" s="38" t="str">
        <f t="shared" si="15"/>
        <v/>
      </c>
      <c r="AP42" s="213" t="str">
        <f t="shared" si="12"/>
        <v/>
      </c>
      <c r="AQ42" s="213" t="str">
        <f t="shared" si="13"/>
        <v/>
      </c>
      <c r="AR42" s="213" t="str">
        <f t="shared" si="14"/>
        <v/>
      </c>
    </row>
    <row r="43" spans="1:44" ht="18" customHeight="1" x14ac:dyDescent="0.3">
      <c r="A43" s="123"/>
      <c r="B43" s="123"/>
      <c r="C43" s="123"/>
      <c r="D43" s="123"/>
      <c r="E43" s="123"/>
      <c r="F43" s="124"/>
      <c r="G43" s="124"/>
      <c r="H43" s="124"/>
      <c r="I43" s="124"/>
      <c r="J43" s="124"/>
      <c r="K43" s="124"/>
      <c r="L43" s="124"/>
      <c r="M43" s="121"/>
      <c r="N43" s="121"/>
      <c r="O43" s="40"/>
      <c r="P43" s="40"/>
      <c r="Q43" s="40"/>
      <c r="R43" s="39" t="str">
        <f t="shared" si="16"/>
        <v/>
      </c>
      <c r="S43" s="38" t="str">
        <f t="shared" si="17"/>
        <v/>
      </c>
      <c r="T43" s="38" t="str">
        <f t="shared" si="18"/>
        <v/>
      </c>
      <c r="U43" s="142" t="str">
        <f>IF(Att1SmallCarriers[[#This Row],[FEHB or PSHB]]="","",IF(Att1SmallCarriers[[#This Row],[FEHB or PSHB]]="FEHB",298.08,IF(Att1SmallCarriers[[#This Row],[FEHB or PSHB]]="PSHB",286.09,"")))</f>
        <v/>
      </c>
      <c r="V43" s="142" t="str">
        <f>IF(Att1SmallCarriers[[#This Row],[FEHB or PSHB]]="","",IF(Att1SmallCarriers[[#This Row],[FEHB or PSHB]]="FEHB",650,IF(Att1SmallCarriers[[#This Row],[FEHB or PSHB]]="PSHB",618.4,"")))</f>
        <v/>
      </c>
      <c r="W43" s="142" t="str">
        <f>IF(Att1SmallCarriers[[#This Row],[FEHB or PSHB]]="","",IF(Att1SmallCarriers[[#This Row],[FEHB or PSHB]]="FEHB",714.23,IF(Att1SmallCarriers[[#This Row],[FEHB or PSHB]]="PSHB",672.95,"")))</f>
        <v/>
      </c>
      <c r="X43" s="38" t="str">
        <f t="shared" si="10"/>
        <v/>
      </c>
      <c r="Y43" s="212" t="str">
        <f>IF(F43="","",IF(S43&gt;0,MIN(Att1SmallCarriers[[#This Row],[2025 Maximum Government Contribution Based on Entry in Column B
Self+1]],ROUND(S43*0.75,2)),"New Option"))</f>
        <v/>
      </c>
      <c r="Z43" s="212" t="str">
        <f>IF(F43="","",IF(T43&gt;0,MIN(Att1SmallCarriers[[#This Row],[2025 Maximum Government Contribution Based on Entry in Column B
Family]],ROUND(T43*0.75,2)),"New Option"))</f>
        <v/>
      </c>
      <c r="AA43" s="38" t="str">
        <f t="shared" si="3"/>
        <v/>
      </c>
      <c r="AB43" s="38" t="str">
        <f t="shared" si="4"/>
        <v/>
      </c>
      <c r="AC43" s="38" t="str">
        <f t="shared" si="5"/>
        <v/>
      </c>
      <c r="AD43" s="38" t="str">
        <f t="shared" si="6"/>
        <v/>
      </c>
      <c r="AE43" s="38" t="str">
        <f t="shared" si="7"/>
        <v/>
      </c>
      <c r="AF43" s="38" t="str">
        <f t="shared" si="8"/>
        <v/>
      </c>
      <c r="AG43" s="84" t="e">
        <f>ROUND(Att1SmallCarriers[[#This Row],[2025 Maximum Government Contribution Based on Entry in Column B
Self]]*(1+$B$14),2)</f>
        <v>#VALUE!</v>
      </c>
      <c r="AH43" s="84" t="e">
        <f>ROUND(Att1SmallCarriers[[#This Row],[2025 Maximum Government Contribution Based on Entry in Column B
Self+1]]*(1+$B$14),2)</f>
        <v>#VALUE!</v>
      </c>
      <c r="AI43" s="84" t="e">
        <f>ROUND(Att1SmallCarriers[[#This Row],[2025 Maximum Government Contribution Based on Entry in Column B
Family]]*(1+$B$14),2)</f>
        <v>#VALUE!</v>
      </c>
      <c r="AJ43" s="212" t="str">
        <f>IF(F43="","",MIN(Att1SmallCarriers[[#This Row],[ESTIMATED 2026 Maximum Government Contribution
Self]],ROUND(AD43*0.75,2)))</f>
        <v/>
      </c>
      <c r="AK43" s="212" t="str">
        <f>IF(F43="","",MIN(Att1SmallCarriers[[#This Row],[ESTIMATED 2026 Maximum Government Contribution
Self+1]],ROUND(AE43*0.75,2)))</f>
        <v/>
      </c>
      <c r="AL43" s="212" t="str">
        <f>IF(F43="","",MIN(Att1SmallCarriers[[#This Row],[ESTIMATED 2026 Maximum Government Contribution
Family]],ROUND(AF43*0.75,2)))</f>
        <v/>
      </c>
      <c r="AM43" s="38" t="str">
        <f t="shared" si="9"/>
        <v/>
      </c>
      <c r="AN43" s="38" t="str">
        <f t="shared" si="11"/>
        <v/>
      </c>
      <c r="AO43" s="38" t="str">
        <f t="shared" si="15"/>
        <v/>
      </c>
      <c r="AP43" s="213" t="str">
        <f t="shared" si="12"/>
        <v/>
      </c>
      <c r="AQ43" s="213" t="str">
        <f t="shared" si="13"/>
        <v/>
      </c>
      <c r="AR43" s="213" t="str">
        <f t="shared" si="14"/>
        <v/>
      </c>
    </row>
    <row r="44" spans="1:44" ht="18" customHeight="1" x14ac:dyDescent="0.3">
      <c r="A44" s="123"/>
      <c r="B44" s="123"/>
      <c r="C44" s="123"/>
      <c r="D44" s="123"/>
      <c r="E44" s="123"/>
      <c r="F44" s="124"/>
      <c r="G44" s="124"/>
      <c r="H44" s="124"/>
      <c r="I44" s="124"/>
      <c r="J44" s="124"/>
      <c r="K44" s="124"/>
      <c r="L44" s="124"/>
      <c r="M44" s="121"/>
      <c r="N44" s="121"/>
      <c r="O44" s="40"/>
      <c r="P44" s="40"/>
      <c r="Q44" s="40"/>
      <c r="R44" s="39" t="str">
        <f t="shared" si="16"/>
        <v/>
      </c>
      <c r="S44" s="38" t="str">
        <f t="shared" si="17"/>
        <v/>
      </c>
      <c r="T44" s="38" t="str">
        <f t="shared" si="18"/>
        <v/>
      </c>
      <c r="U44" s="142" t="str">
        <f>IF(Att1SmallCarriers[[#This Row],[FEHB or PSHB]]="","",IF(Att1SmallCarriers[[#This Row],[FEHB or PSHB]]="FEHB",298.08,IF(Att1SmallCarriers[[#This Row],[FEHB or PSHB]]="PSHB",286.09,"")))</f>
        <v/>
      </c>
      <c r="V44" s="142" t="str">
        <f>IF(Att1SmallCarriers[[#This Row],[FEHB or PSHB]]="","",IF(Att1SmallCarriers[[#This Row],[FEHB or PSHB]]="FEHB",650,IF(Att1SmallCarriers[[#This Row],[FEHB or PSHB]]="PSHB",618.4,"")))</f>
        <v/>
      </c>
      <c r="W44" s="142" t="str">
        <f>IF(Att1SmallCarriers[[#This Row],[FEHB or PSHB]]="","",IF(Att1SmallCarriers[[#This Row],[FEHB or PSHB]]="FEHB",714.23,IF(Att1SmallCarriers[[#This Row],[FEHB or PSHB]]="PSHB",672.95,"")))</f>
        <v/>
      </c>
      <c r="X44" s="38" t="str">
        <f t="shared" si="10"/>
        <v/>
      </c>
      <c r="Y44" s="212" t="str">
        <f>IF(F44="","",IF(S44&gt;0,MIN(Att1SmallCarriers[[#This Row],[2025 Maximum Government Contribution Based on Entry in Column B
Self+1]],ROUND(S44*0.75,2)),"New Option"))</f>
        <v/>
      </c>
      <c r="Z44" s="212" t="str">
        <f>IF(F44="","",IF(T44&gt;0,MIN(Att1SmallCarriers[[#This Row],[2025 Maximum Government Contribution Based on Entry in Column B
Family]],ROUND(T44*0.75,2)),"New Option"))</f>
        <v/>
      </c>
      <c r="AA44" s="38" t="str">
        <f t="shared" si="3"/>
        <v/>
      </c>
      <c r="AB44" s="38" t="str">
        <f t="shared" si="4"/>
        <v/>
      </c>
      <c r="AC44" s="38" t="str">
        <f t="shared" si="5"/>
        <v/>
      </c>
      <c r="AD44" s="38" t="str">
        <f t="shared" si="6"/>
        <v/>
      </c>
      <c r="AE44" s="38" t="str">
        <f t="shared" si="7"/>
        <v/>
      </c>
      <c r="AF44" s="38" t="str">
        <f t="shared" si="8"/>
        <v/>
      </c>
      <c r="AG44" s="84" t="e">
        <f>ROUND(Att1SmallCarriers[[#This Row],[2025 Maximum Government Contribution Based on Entry in Column B
Self]]*(1+$B$14),2)</f>
        <v>#VALUE!</v>
      </c>
      <c r="AH44" s="84" t="e">
        <f>ROUND(Att1SmallCarriers[[#This Row],[2025 Maximum Government Contribution Based on Entry in Column B
Self+1]]*(1+$B$14),2)</f>
        <v>#VALUE!</v>
      </c>
      <c r="AI44" s="84" t="e">
        <f>ROUND(Att1SmallCarriers[[#This Row],[2025 Maximum Government Contribution Based on Entry in Column B
Family]]*(1+$B$14),2)</f>
        <v>#VALUE!</v>
      </c>
      <c r="AJ44" s="212" t="str">
        <f>IF(F44="","",MIN(Att1SmallCarriers[[#This Row],[ESTIMATED 2026 Maximum Government Contribution
Self]],ROUND(AD44*0.75,2)))</f>
        <v/>
      </c>
      <c r="AK44" s="212" t="str">
        <f>IF(F44="","",MIN(Att1SmallCarriers[[#This Row],[ESTIMATED 2026 Maximum Government Contribution
Self+1]],ROUND(AE44*0.75,2)))</f>
        <v/>
      </c>
      <c r="AL44" s="212" t="str">
        <f>IF(F44="","",MIN(Att1SmallCarriers[[#This Row],[ESTIMATED 2026 Maximum Government Contribution
Family]],ROUND(AF44*0.75,2)))</f>
        <v/>
      </c>
      <c r="AM44" s="38" t="str">
        <f t="shared" si="9"/>
        <v/>
      </c>
      <c r="AN44" s="38" t="str">
        <f t="shared" si="11"/>
        <v/>
      </c>
      <c r="AO44" s="38" t="str">
        <f t="shared" si="15"/>
        <v/>
      </c>
      <c r="AP44" s="213" t="str">
        <f t="shared" si="12"/>
        <v/>
      </c>
      <c r="AQ44" s="213" t="str">
        <f t="shared" si="13"/>
        <v/>
      </c>
      <c r="AR44" s="213" t="str">
        <f t="shared" si="14"/>
        <v/>
      </c>
    </row>
    <row r="45" spans="1:44" ht="18" customHeight="1" x14ac:dyDescent="0.3">
      <c r="A45" s="116"/>
      <c r="B45" s="116"/>
      <c r="C45" s="116"/>
      <c r="D45" s="116"/>
      <c r="E45" s="116"/>
      <c r="F45" s="117"/>
      <c r="G45" s="117"/>
      <c r="H45" s="117"/>
      <c r="I45" s="117"/>
      <c r="J45" s="117"/>
      <c r="K45" s="117"/>
      <c r="L45" s="117"/>
      <c r="M45" s="121"/>
      <c r="N45" s="121"/>
      <c r="O45" s="40"/>
      <c r="P45" s="40"/>
      <c r="Q45" s="40"/>
      <c r="R45" s="39" t="str">
        <f t="shared" si="16"/>
        <v/>
      </c>
      <c r="S45" s="38" t="str">
        <f t="shared" si="17"/>
        <v/>
      </c>
      <c r="T45" s="38" t="str">
        <f t="shared" si="18"/>
        <v/>
      </c>
      <c r="U45" s="142" t="str">
        <f>IF(Att1SmallCarriers[[#This Row],[FEHB or PSHB]]="","",IF(Att1SmallCarriers[[#This Row],[FEHB or PSHB]]="FEHB",298.08,IF(Att1SmallCarriers[[#This Row],[FEHB or PSHB]]="PSHB",286.09,"")))</f>
        <v/>
      </c>
      <c r="V45" s="142" t="str">
        <f>IF(Att1SmallCarriers[[#This Row],[FEHB or PSHB]]="","",IF(Att1SmallCarriers[[#This Row],[FEHB or PSHB]]="FEHB",650,IF(Att1SmallCarriers[[#This Row],[FEHB or PSHB]]="PSHB",618.4,"")))</f>
        <v/>
      </c>
      <c r="W45" s="142" t="str">
        <f>IF(Att1SmallCarriers[[#This Row],[FEHB or PSHB]]="","",IF(Att1SmallCarriers[[#This Row],[FEHB or PSHB]]="FEHB",714.23,IF(Att1SmallCarriers[[#This Row],[FEHB or PSHB]]="PSHB",672.95,"")))</f>
        <v/>
      </c>
      <c r="X45" s="38" t="str">
        <f t="shared" si="10"/>
        <v/>
      </c>
      <c r="Y45" s="212" t="str">
        <f>IF(F45="","",IF(S45&gt;0,MIN(Att1SmallCarriers[[#This Row],[2025 Maximum Government Contribution Based on Entry in Column B
Self+1]],ROUND(S45*0.75,2)),"New Option"))</f>
        <v/>
      </c>
      <c r="Z45" s="212" t="str">
        <f>IF(F45="","",IF(T45&gt;0,MIN(Att1SmallCarriers[[#This Row],[2025 Maximum Government Contribution Based on Entry in Column B
Family]],ROUND(T45*0.75,2)),"New Option"))</f>
        <v/>
      </c>
      <c r="AA45" s="38" t="str">
        <f t="shared" si="3"/>
        <v/>
      </c>
      <c r="AB45" s="38" t="str">
        <f t="shared" si="4"/>
        <v/>
      </c>
      <c r="AC45" s="38" t="str">
        <f t="shared" si="5"/>
        <v/>
      </c>
      <c r="AD45" s="38" t="str">
        <f t="shared" si="6"/>
        <v/>
      </c>
      <c r="AE45" s="38" t="str">
        <f t="shared" si="7"/>
        <v/>
      </c>
      <c r="AF45" s="38" t="str">
        <f t="shared" si="8"/>
        <v/>
      </c>
      <c r="AG45" s="84" t="e">
        <f>ROUND(Att1SmallCarriers[[#This Row],[2025 Maximum Government Contribution Based on Entry in Column B
Self]]*(1+$B$14),2)</f>
        <v>#VALUE!</v>
      </c>
      <c r="AH45" s="84" t="e">
        <f>ROUND(Att1SmallCarriers[[#This Row],[2025 Maximum Government Contribution Based on Entry in Column B
Self+1]]*(1+$B$14),2)</f>
        <v>#VALUE!</v>
      </c>
      <c r="AI45" s="84" t="e">
        <f>ROUND(Att1SmallCarriers[[#This Row],[2025 Maximum Government Contribution Based on Entry in Column B
Family]]*(1+$B$14),2)</f>
        <v>#VALUE!</v>
      </c>
      <c r="AJ45" s="212" t="str">
        <f>IF(F45="","",MIN(Att1SmallCarriers[[#This Row],[ESTIMATED 2026 Maximum Government Contribution
Self]],ROUND(AD45*0.75,2)))</f>
        <v/>
      </c>
      <c r="AK45" s="212" t="str">
        <f>IF(F45="","",MIN(Att1SmallCarriers[[#This Row],[ESTIMATED 2026 Maximum Government Contribution
Self+1]],ROUND(AE45*0.75,2)))</f>
        <v/>
      </c>
      <c r="AL45" s="212" t="str">
        <f>IF(F45="","",MIN(Att1SmallCarriers[[#This Row],[ESTIMATED 2026 Maximum Government Contribution
Family]],ROUND(AF45*0.75,2)))</f>
        <v/>
      </c>
      <c r="AM45" s="38" t="str">
        <f t="shared" si="9"/>
        <v/>
      </c>
      <c r="AN45" s="38" t="str">
        <f t="shared" si="11"/>
        <v/>
      </c>
      <c r="AO45" s="38" t="str">
        <f t="shared" si="15"/>
        <v/>
      </c>
      <c r="AP45" s="213" t="str">
        <f t="shared" si="12"/>
        <v/>
      </c>
      <c r="AQ45" s="213" t="str">
        <f t="shared" si="13"/>
        <v/>
      </c>
      <c r="AR45" s="213" t="str">
        <f t="shared" si="14"/>
        <v/>
      </c>
    </row>
    <row r="46" spans="1:44" ht="18" customHeight="1" x14ac:dyDescent="0.3">
      <c r="A46" s="116"/>
      <c r="B46" s="116"/>
      <c r="C46" s="116"/>
      <c r="D46" s="116"/>
      <c r="E46" s="116"/>
      <c r="F46" s="117"/>
      <c r="G46" s="117"/>
      <c r="H46" s="117"/>
      <c r="I46" s="117"/>
      <c r="J46" s="117"/>
      <c r="K46" s="117"/>
      <c r="L46" s="117"/>
      <c r="M46" s="125"/>
      <c r="N46" s="125"/>
      <c r="O46" s="40"/>
      <c r="P46" s="40"/>
      <c r="Q46" s="40"/>
      <c r="R46" s="39" t="str">
        <f t="shared" si="16"/>
        <v/>
      </c>
      <c r="S46" s="38" t="str">
        <f t="shared" si="17"/>
        <v/>
      </c>
      <c r="T46" s="38" t="str">
        <f t="shared" si="18"/>
        <v/>
      </c>
      <c r="U46" s="142" t="str">
        <f>IF(Att1SmallCarriers[[#This Row],[FEHB or PSHB]]="","",IF(Att1SmallCarriers[[#This Row],[FEHB or PSHB]]="FEHB",298.08,IF(Att1SmallCarriers[[#This Row],[FEHB or PSHB]]="PSHB",286.09,"")))</f>
        <v/>
      </c>
      <c r="V46" s="142" t="str">
        <f>IF(Att1SmallCarriers[[#This Row],[FEHB or PSHB]]="","",IF(Att1SmallCarriers[[#This Row],[FEHB or PSHB]]="FEHB",650,IF(Att1SmallCarriers[[#This Row],[FEHB or PSHB]]="PSHB",618.4,"")))</f>
        <v/>
      </c>
      <c r="W46" s="142" t="str">
        <f>IF(Att1SmallCarriers[[#This Row],[FEHB or PSHB]]="","",IF(Att1SmallCarriers[[#This Row],[FEHB or PSHB]]="FEHB",714.23,IF(Att1SmallCarriers[[#This Row],[FEHB or PSHB]]="PSHB",672.95,"")))</f>
        <v/>
      </c>
      <c r="X46" s="38" t="str">
        <f t="shared" si="10"/>
        <v/>
      </c>
      <c r="Y46" s="212" t="str">
        <f>IF(F46="","",IF(S46&gt;0,MIN(Att1SmallCarriers[[#This Row],[2025 Maximum Government Contribution Based on Entry in Column B
Self+1]],ROUND(S46*0.75,2)),"New Option"))</f>
        <v/>
      </c>
      <c r="Z46" s="212" t="str">
        <f>IF(F46="","",IF(T46&gt;0,MIN(Att1SmallCarriers[[#This Row],[2025 Maximum Government Contribution Based on Entry in Column B
Family]],ROUND(T46*0.75,2)),"New Option"))</f>
        <v/>
      </c>
      <c r="AA46" s="38" t="str">
        <f t="shared" si="3"/>
        <v/>
      </c>
      <c r="AB46" s="38" t="str">
        <f t="shared" si="4"/>
        <v/>
      </c>
      <c r="AC46" s="38" t="str">
        <f t="shared" si="5"/>
        <v/>
      </c>
      <c r="AD46" s="38" t="str">
        <f t="shared" si="6"/>
        <v/>
      </c>
      <c r="AE46" s="38" t="str">
        <f t="shared" si="7"/>
        <v/>
      </c>
      <c r="AF46" s="38" t="str">
        <f t="shared" si="8"/>
        <v/>
      </c>
      <c r="AG46" s="84" t="e">
        <f>ROUND(Att1SmallCarriers[[#This Row],[2025 Maximum Government Contribution Based on Entry in Column B
Self]]*(1+$B$14),2)</f>
        <v>#VALUE!</v>
      </c>
      <c r="AH46" s="84" t="e">
        <f>ROUND(Att1SmallCarriers[[#This Row],[2025 Maximum Government Contribution Based on Entry in Column B
Self+1]]*(1+$B$14),2)</f>
        <v>#VALUE!</v>
      </c>
      <c r="AI46" s="84" t="e">
        <f>ROUND(Att1SmallCarriers[[#This Row],[2025 Maximum Government Contribution Based on Entry in Column B
Family]]*(1+$B$14),2)</f>
        <v>#VALUE!</v>
      </c>
      <c r="AJ46" s="212" t="str">
        <f>IF(F46="","",MIN(Att1SmallCarriers[[#This Row],[ESTIMATED 2026 Maximum Government Contribution
Self]],ROUND(AD46*0.75,2)))</f>
        <v/>
      </c>
      <c r="AK46" s="212" t="str">
        <f>IF(F46="","",MIN(Att1SmallCarriers[[#This Row],[ESTIMATED 2026 Maximum Government Contribution
Self+1]],ROUND(AE46*0.75,2)))</f>
        <v/>
      </c>
      <c r="AL46" s="212" t="str">
        <f>IF(F46="","",MIN(Att1SmallCarriers[[#This Row],[ESTIMATED 2026 Maximum Government Contribution
Family]],ROUND(AF46*0.75,2)))</f>
        <v/>
      </c>
      <c r="AM46" s="38" t="str">
        <f t="shared" si="9"/>
        <v/>
      </c>
      <c r="AN46" s="38" t="str">
        <f t="shared" si="11"/>
        <v/>
      </c>
      <c r="AO46" s="38" t="str">
        <f t="shared" si="15"/>
        <v/>
      </c>
      <c r="AP46" s="213" t="str">
        <f t="shared" si="12"/>
        <v/>
      </c>
      <c r="AQ46" s="213" t="str">
        <f t="shared" si="13"/>
        <v/>
      </c>
      <c r="AR46" s="213" t="str">
        <f t="shared" si="14"/>
        <v/>
      </c>
    </row>
    <row r="47" spans="1:44" ht="18" customHeight="1" x14ac:dyDescent="0.3">
      <c r="A47" s="116"/>
      <c r="B47" s="116"/>
      <c r="C47" s="116"/>
      <c r="D47" s="116"/>
      <c r="E47" s="116"/>
      <c r="F47" s="117"/>
      <c r="G47" s="117"/>
      <c r="H47" s="117"/>
      <c r="I47" s="117"/>
      <c r="J47" s="117"/>
      <c r="K47" s="117"/>
      <c r="L47" s="117"/>
      <c r="M47" s="125"/>
      <c r="N47" s="125"/>
      <c r="O47" s="40"/>
      <c r="P47" s="40"/>
      <c r="Q47" s="40"/>
      <c r="R47" s="39" t="str">
        <f t="shared" si="16"/>
        <v/>
      </c>
      <c r="S47" s="38" t="str">
        <f t="shared" si="17"/>
        <v/>
      </c>
      <c r="T47" s="38" t="str">
        <f t="shared" si="18"/>
        <v/>
      </c>
      <c r="U47" s="142" t="str">
        <f>IF(Att1SmallCarriers[[#This Row],[FEHB or PSHB]]="","",IF(Att1SmallCarriers[[#This Row],[FEHB or PSHB]]="FEHB",298.08,IF(Att1SmallCarriers[[#This Row],[FEHB or PSHB]]="PSHB",286.09,"")))</f>
        <v/>
      </c>
      <c r="V47" s="142" t="str">
        <f>IF(Att1SmallCarriers[[#This Row],[FEHB or PSHB]]="","",IF(Att1SmallCarriers[[#This Row],[FEHB or PSHB]]="FEHB",650,IF(Att1SmallCarriers[[#This Row],[FEHB or PSHB]]="PSHB",618.4,"")))</f>
        <v/>
      </c>
      <c r="W47" s="142" t="str">
        <f>IF(Att1SmallCarriers[[#This Row],[FEHB or PSHB]]="","",IF(Att1SmallCarriers[[#This Row],[FEHB or PSHB]]="FEHB",714.23,IF(Att1SmallCarriers[[#This Row],[FEHB or PSHB]]="PSHB",672.95,"")))</f>
        <v/>
      </c>
      <c r="X47" s="38" t="str">
        <f t="shared" si="10"/>
        <v/>
      </c>
      <c r="Y47" s="212" t="str">
        <f>IF(F47="","",IF(S47&gt;0,MIN(Att1SmallCarriers[[#This Row],[2025 Maximum Government Contribution Based on Entry in Column B
Self+1]],ROUND(S47*0.75,2)),"New Option"))</f>
        <v/>
      </c>
      <c r="Z47" s="212" t="str">
        <f>IF(F47="","",IF(T47&gt;0,MIN(Att1SmallCarriers[[#This Row],[2025 Maximum Government Contribution Based on Entry in Column B
Family]],ROUND(T47*0.75,2)),"New Option"))</f>
        <v/>
      </c>
      <c r="AA47" s="38" t="str">
        <f t="shared" si="3"/>
        <v/>
      </c>
      <c r="AB47" s="38" t="str">
        <f t="shared" si="4"/>
        <v/>
      </c>
      <c r="AC47" s="38" t="str">
        <f t="shared" si="5"/>
        <v/>
      </c>
      <c r="AD47" s="38" t="str">
        <f t="shared" si="6"/>
        <v/>
      </c>
      <c r="AE47" s="38" t="str">
        <f t="shared" si="7"/>
        <v/>
      </c>
      <c r="AF47" s="38" t="str">
        <f t="shared" si="8"/>
        <v/>
      </c>
      <c r="AG47" s="84" t="e">
        <f>ROUND(Att1SmallCarriers[[#This Row],[2025 Maximum Government Contribution Based on Entry in Column B
Self]]*(1+$B$14),2)</f>
        <v>#VALUE!</v>
      </c>
      <c r="AH47" s="84" t="e">
        <f>ROUND(Att1SmallCarriers[[#This Row],[2025 Maximum Government Contribution Based on Entry in Column B
Self+1]]*(1+$B$14),2)</f>
        <v>#VALUE!</v>
      </c>
      <c r="AI47" s="84" t="e">
        <f>ROUND(Att1SmallCarriers[[#This Row],[2025 Maximum Government Contribution Based on Entry in Column B
Family]]*(1+$B$14),2)</f>
        <v>#VALUE!</v>
      </c>
      <c r="AJ47" s="212" t="str">
        <f>IF(F47="","",MIN(Att1SmallCarriers[[#This Row],[ESTIMATED 2026 Maximum Government Contribution
Self]],ROUND(AD47*0.75,2)))</f>
        <v/>
      </c>
      <c r="AK47" s="212" t="str">
        <f>IF(F47="","",MIN(Att1SmallCarriers[[#This Row],[ESTIMATED 2026 Maximum Government Contribution
Self+1]],ROUND(AE47*0.75,2)))</f>
        <v/>
      </c>
      <c r="AL47" s="212" t="str">
        <f>IF(F47="","",MIN(Att1SmallCarriers[[#This Row],[ESTIMATED 2026 Maximum Government Contribution
Family]],ROUND(AF47*0.75,2)))</f>
        <v/>
      </c>
      <c r="AM47" s="38" t="str">
        <f t="shared" si="9"/>
        <v/>
      </c>
      <c r="AN47" s="38" t="str">
        <f t="shared" si="11"/>
        <v/>
      </c>
      <c r="AO47" s="38" t="str">
        <f t="shared" si="15"/>
        <v/>
      </c>
      <c r="AP47" s="213" t="str">
        <f t="shared" si="12"/>
        <v/>
      </c>
      <c r="AQ47" s="213" t="str">
        <f t="shared" si="13"/>
        <v/>
      </c>
      <c r="AR47" s="213" t="str">
        <f t="shared" si="14"/>
        <v/>
      </c>
    </row>
    <row r="48" spans="1:44" ht="18" customHeight="1" x14ac:dyDescent="0.3">
      <c r="A48" s="116"/>
      <c r="B48" s="116"/>
      <c r="C48" s="116"/>
      <c r="D48" s="116"/>
      <c r="E48" s="116"/>
      <c r="F48" s="117"/>
      <c r="G48" s="117"/>
      <c r="H48" s="117"/>
      <c r="I48" s="117"/>
      <c r="J48" s="117"/>
      <c r="K48" s="117"/>
      <c r="L48" s="117"/>
      <c r="M48" s="125"/>
      <c r="N48" s="125"/>
      <c r="O48" s="40"/>
      <c r="P48" s="40"/>
      <c r="Q48" s="40"/>
      <c r="R48" s="39" t="str">
        <f t="shared" si="16"/>
        <v/>
      </c>
      <c r="S48" s="38" t="str">
        <f t="shared" si="17"/>
        <v/>
      </c>
      <c r="T48" s="38" t="str">
        <f t="shared" si="18"/>
        <v/>
      </c>
      <c r="U48" s="142" t="str">
        <f>IF(Att1SmallCarriers[[#This Row],[FEHB or PSHB]]="","",IF(Att1SmallCarriers[[#This Row],[FEHB or PSHB]]="FEHB",298.08,IF(Att1SmallCarriers[[#This Row],[FEHB or PSHB]]="PSHB",286.09,"")))</f>
        <v/>
      </c>
      <c r="V48" s="142" t="str">
        <f>IF(Att1SmallCarriers[[#This Row],[FEHB or PSHB]]="","",IF(Att1SmallCarriers[[#This Row],[FEHB or PSHB]]="FEHB",650,IF(Att1SmallCarriers[[#This Row],[FEHB or PSHB]]="PSHB",618.4,"")))</f>
        <v/>
      </c>
      <c r="W48" s="142" t="str">
        <f>IF(Att1SmallCarriers[[#This Row],[FEHB or PSHB]]="","",IF(Att1SmallCarriers[[#This Row],[FEHB or PSHB]]="FEHB",714.23,IF(Att1SmallCarriers[[#This Row],[FEHB or PSHB]]="PSHB",672.95,"")))</f>
        <v/>
      </c>
      <c r="X48" s="38" t="str">
        <f t="shared" si="10"/>
        <v/>
      </c>
      <c r="Y48" s="212" t="str">
        <f>IF(F48="","",IF(S48&gt;0,MIN(Att1SmallCarriers[[#This Row],[2025 Maximum Government Contribution Based on Entry in Column B
Self+1]],ROUND(S48*0.75,2)),"New Option"))</f>
        <v/>
      </c>
      <c r="Z48" s="212" t="str">
        <f>IF(F48="","",IF(T48&gt;0,MIN(Att1SmallCarriers[[#This Row],[2025 Maximum Government Contribution Based on Entry in Column B
Family]],ROUND(T48*0.75,2)),"New Option"))</f>
        <v/>
      </c>
      <c r="AA48" s="38" t="str">
        <f t="shared" si="3"/>
        <v/>
      </c>
      <c r="AB48" s="38" t="str">
        <f t="shared" si="4"/>
        <v/>
      </c>
      <c r="AC48" s="38" t="str">
        <f t="shared" si="5"/>
        <v/>
      </c>
      <c r="AD48" s="38" t="str">
        <f t="shared" si="6"/>
        <v/>
      </c>
      <c r="AE48" s="38" t="str">
        <f t="shared" si="7"/>
        <v/>
      </c>
      <c r="AF48" s="38" t="str">
        <f t="shared" si="8"/>
        <v/>
      </c>
      <c r="AG48" s="84" t="e">
        <f>ROUND(Att1SmallCarriers[[#This Row],[2025 Maximum Government Contribution Based on Entry in Column B
Self]]*(1+$B$14),2)</f>
        <v>#VALUE!</v>
      </c>
      <c r="AH48" s="84" t="e">
        <f>ROUND(Att1SmallCarriers[[#This Row],[2025 Maximum Government Contribution Based on Entry in Column B
Self+1]]*(1+$B$14),2)</f>
        <v>#VALUE!</v>
      </c>
      <c r="AI48" s="84" t="e">
        <f>ROUND(Att1SmallCarriers[[#This Row],[2025 Maximum Government Contribution Based on Entry in Column B
Family]]*(1+$B$14),2)</f>
        <v>#VALUE!</v>
      </c>
      <c r="AJ48" s="212" t="str">
        <f>IF(F48="","",MIN(Att1SmallCarriers[[#This Row],[ESTIMATED 2026 Maximum Government Contribution
Self]],ROUND(AD48*0.75,2)))</f>
        <v/>
      </c>
      <c r="AK48" s="212" t="str">
        <f>IF(F48="","",MIN(Att1SmallCarriers[[#This Row],[ESTIMATED 2026 Maximum Government Contribution
Self+1]],ROUND(AE48*0.75,2)))</f>
        <v/>
      </c>
      <c r="AL48" s="212" t="str">
        <f>IF(F48="","",MIN(Att1SmallCarriers[[#This Row],[ESTIMATED 2026 Maximum Government Contribution
Family]],ROUND(AF48*0.75,2)))</f>
        <v/>
      </c>
      <c r="AM48" s="38" t="str">
        <f t="shared" si="9"/>
        <v/>
      </c>
      <c r="AN48" s="38" t="str">
        <f t="shared" si="11"/>
        <v/>
      </c>
      <c r="AO48" s="38" t="str">
        <f t="shared" si="15"/>
        <v/>
      </c>
      <c r="AP48" s="213" t="str">
        <f t="shared" si="12"/>
        <v/>
      </c>
      <c r="AQ48" s="213" t="str">
        <f t="shared" si="13"/>
        <v/>
      </c>
      <c r="AR48" s="213" t="str">
        <f t="shared" si="14"/>
        <v/>
      </c>
    </row>
    <row r="49" spans="1:44" ht="18" customHeight="1" x14ac:dyDescent="0.3">
      <c r="A49" s="127"/>
      <c r="B49" s="127"/>
      <c r="C49" s="127"/>
      <c r="D49" s="127"/>
      <c r="E49" s="127"/>
      <c r="F49" s="128"/>
      <c r="G49" s="128"/>
      <c r="H49" s="128"/>
      <c r="I49" s="128"/>
      <c r="J49" s="128"/>
      <c r="K49" s="128"/>
      <c r="L49" s="128"/>
      <c r="M49" s="129"/>
      <c r="N49" s="129"/>
      <c r="O49" s="40"/>
      <c r="P49" s="40"/>
      <c r="Q49" s="40"/>
      <c r="R49" s="39" t="str">
        <f t="shared" si="16"/>
        <v/>
      </c>
      <c r="S49" s="38" t="str">
        <f t="shared" si="17"/>
        <v/>
      </c>
      <c r="T49" s="38" t="str">
        <f t="shared" si="18"/>
        <v/>
      </c>
      <c r="U49" s="142" t="str">
        <f>IF(Att1SmallCarriers[[#This Row],[FEHB or PSHB]]="","",IF(Att1SmallCarriers[[#This Row],[FEHB or PSHB]]="FEHB",298.08,IF(Att1SmallCarriers[[#This Row],[FEHB or PSHB]]="PSHB",286.09,"")))</f>
        <v/>
      </c>
      <c r="V49" s="142" t="str">
        <f>IF(Att1SmallCarriers[[#This Row],[FEHB or PSHB]]="","",IF(Att1SmallCarriers[[#This Row],[FEHB or PSHB]]="FEHB",650,IF(Att1SmallCarriers[[#This Row],[FEHB or PSHB]]="PSHB",618.4,"")))</f>
        <v/>
      </c>
      <c r="W49" s="142" t="str">
        <f>IF(Att1SmallCarriers[[#This Row],[FEHB or PSHB]]="","",IF(Att1SmallCarriers[[#This Row],[FEHB or PSHB]]="FEHB",714.23,IF(Att1SmallCarriers[[#This Row],[FEHB or PSHB]]="PSHB",672.95,"")))</f>
        <v/>
      </c>
      <c r="X49" s="38" t="str">
        <f t="shared" si="10"/>
        <v/>
      </c>
      <c r="Y49" s="212" t="str">
        <f>IF(F49="","",IF(S49&gt;0,MIN(Att1SmallCarriers[[#This Row],[2025 Maximum Government Contribution Based on Entry in Column B
Self+1]],ROUND(S49*0.75,2)),"New Option"))</f>
        <v/>
      </c>
      <c r="Z49" s="212" t="str">
        <f>IF(F49="","",IF(T49&gt;0,MIN(Att1SmallCarriers[[#This Row],[2025 Maximum Government Contribution Based on Entry in Column B
Family]],ROUND(T49*0.75,2)),"New Option"))</f>
        <v/>
      </c>
      <c r="AA49" s="38" t="str">
        <f t="shared" si="3"/>
        <v/>
      </c>
      <c r="AB49" s="38" t="str">
        <f t="shared" si="4"/>
        <v/>
      </c>
      <c r="AC49" s="38" t="str">
        <f t="shared" si="5"/>
        <v/>
      </c>
      <c r="AD49" s="38" t="str">
        <f t="shared" si="6"/>
        <v/>
      </c>
      <c r="AE49" s="38" t="str">
        <f t="shared" si="7"/>
        <v/>
      </c>
      <c r="AF49" s="38" t="str">
        <f t="shared" si="8"/>
        <v/>
      </c>
      <c r="AG49" s="84" t="e">
        <f>ROUND(Att1SmallCarriers[[#This Row],[2025 Maximum Government Contribution Based on Entry in Column B
Self]]*(1+$B$14),2)</f>
        <v>#VALUE!</v>
      </c>
      <c r="AH49" s="84" t="e">
        <f>ROUND(Att1SmallCarriers[[#This Row],[2025 Maximum Government Contribution Based on Entry in Column B
Self+1]]*(1+$B$14),2)</f>
        <v>#VALUE!</v>
      </c>
      <c r="AI49" s="84" t="e">
        <f>ROUND(Att1SmallCarriers[[#This Row],[2025 Maximum Government Contribution Based on Entry in Column B
Family]]*(1+$B$14),2)</f>
        <v>#VALUE!</v>
      </c>
      <c r="AJ49" s="212" t="str">
        <f>IF(F49="","",MIN(Att1SmallCarriers[[#This Row],[ESTIMATED 2026 Maximum Government Contribution
Self]],ROUND(AD49*0.75,2)))</f>
        <v/>
      </c>
      <c r="AK49" s="212" t="str">
        <f>IF(F49="","",MIN(Att1SmallCarriers[[#This Row],[ESTIMATED 2026 Maximum Government Contribution
Self+1]],ROUND(AE49*0.75,2)))</f>
        <v/>
      </c>
      <c r="AL49" s="212" t="str">
        <f>IF(F49="","",MIN(Att1SmallCarriers[[#This Row],[ESTIMATED 2026 Maximum Government Contribution
Family]],ROUND(AF49*0.75,2)))</f>
        <v/>
      </c>
      <c r="AM49" s="38" t="str">
        <f t="shared" si="9"/>
        <v/>
      </c>
      <c r="AN49" s="38" t="str">
        <f t="shared" si="11"/>
        <v/>
      </c>
      <c r="AO49" s="38" t="str">
        <f t="shared" si="15"/>
        <v/>
      </c>
      <c r="AP49" s="213" t="str">
        <f t="shared" si="12"/>
        <v/>
      </c>
      <c r="AQ49" s="213" t="str">
        <f t="shared" si="13"/>
        <v/>
      </c>
      <c r="AR49" s="213" t="str">
        <f t="shared" si="14"/>
        <v/>
      </c>
    </row>
    <row r="50" spans="1:44" ht="18" customHeight="1" x14ac:dyDescent="0.3">
      <c r="E50" s="130"/>
      <c r="F50" s="218"/>
      <c r="L50" s="131"/>
      <c r="N50" s="132"/>
      <c r="O50" s="40"/>
      <c r="P50" s="40"/>
      <c r="Q50" s="40"/>
      <c r="R50" s="39" t="str">
        <f t="shared" si="16"/>
        <v/>
      </c>
      <c r="S50" s="38" t="str">
        <f t="shared" si="17"/>
        <v/>
      </c>
      <c r="T50" s="38" t="str">
        <f t="shared" si="18"/>
        <v/>
      </c>
      <c r="U50" s="142" t="str">
        <f>IF(Att1SmallCarriers[[#This Row],[FEHB or PSHB]]="","",IF(Att1SmallCarriers[[#This Row],[FEHB or PSHB]]="FEHB",298.08,IF(Att1SmallCarriers[[#This Row],[FEHB or PSHB]]="PSHB",286.09,"")))</f>
        <v/>
      </c>
      <c r="V50" s="142" t="str">
        <f>IF(Att1SmallCarriers[[#This Row],[FEHB or PSHB]]="","",IF(Att1SmallCarriers[[#This Row],[FEHB or PSHB]]="FEHB",650,IF(Att1SmallCarriers[[#This Row],[FEHB or PSHB]]="PSHB",618.4,"")))</f>
        <v/>
      </c>
      <c r="W50" s="142" t="str">
        <f>IF(Att1SmallCarriers[[#This Row],[FEHB or PSHB]]="","",IF(Att1SmallCarriers[[#This Row],[FEHB or PSHB]]="FEHB",714.23,IF(Att1SmallCarriers[[#This Row],[FEHB or PSHB]]="PSHB",672.95,"")))</f>
        <v/>
      </c>
      <c r="X50" s="38" t="str">
        <f t="shared" si="10"/>
        <v/>
      </c>
      <c r="Y50" s="212" t="str">
        <f>IF(F50="","",IF(S50&gt;0,MIN(Att1SmallCarriers[[#This Row],[2025 Maximum Government Contribution Based on Entry in Column B
Self+1]],ROUND(S50*0.75,2)),"New Option"))</f>
        <v/>
      </c>
      <c r="Z50" s="212" t="str">
        <f>IF(F50="","",IF(T50&gt;0,MIN(Att1SmallCarriers[[#This Row],[2025 Maximum Government Contribution Based on Entry in Column B
Family]],ROUND(T50*0.75,2)),"New Option"))</f>
        <v/>
      </c>
      <c r="AA50" s="38" t="str">
        <f t="shared" si="3"/>
        <v/>
      </c>
      <c r="AB50" s="38" t="str">
        <f t="shared" si="4"/>
        <v/>
      </c>
      <c r="AC50" s="38" t="str">
        <f t="shared" si="5"/>
        <v/>
      </c>
      <c r="AD50" s="38" t="str">
        <f t="shared" si="6"/>
        <v/>
      </c>
      <c r="AE50" s="38" t="str">
        <f t="shared" si="7"/>
        <v/>
      </c>
      <c r="AF50" s="38" t="str">
        <f t="shared" si="8"/>
        <v/>
      </c>
      <c r="AG50" s="84" t="e">
        <f>ROUND(Att1SmallCarriers[[#This Row],[2025 Maximum Government Contribution Based on Entry in Column B
Self]]*(1+$B$14),2)</f>
        <v>#VALUE!</v>
      </c>
      <c r="AH50" s="84" t="e">
        <f>ROUND(Att1SmallCarriers[[#This Row],[2025 Maximum Government Contribution Based on Entry in Column B
Self+1]]*(1+$B$14),2)</f>
        <v>#VALUE!</v>
      </c>
      <c r="AI50" s="84" t="e">
        <f>ROUND(Att1SmallCarriers[[#This Row],[2025 Maximum Government Contribution Based on Entry in Column B
Family]]*(1+$B$14),2)</f>
        <v>#VALUE!</v>
      </c>
      <c r="AJ50" s="212" t="str">
        <f>IF(F50="","",MIN(Att1SmallCarriers[[#This Row],[ESTIMATED 2026 Maximum Government Contribution
Self]],ROUND(AD50*0.75,2)))</f>
        <v/>
      </c>
      <c r="AK50" s="212" t="str">
        <f>IF(F50="","",MIN(Att1SmallCarriers[[#This Row],[ESTIMATED 2026 Maximum Government Contribution
Self+1]],ROUND(AE50*0.75,2)))</f>
        <v/>
      </c>
      <c r="AL50" s="212" t="str">
        <f>IF(F50="","",MIN(Att1SmallCarriers[[#This Row],[ESTIMATED 2026 Maximum Government Contribution
Family]],ROUND(AF50*0.75,2)))</f>
        <v/>
      </c>
      <c r="AM50" s="38" t="str">
        <f t="shared" si="9"/>
        <v/>
      </c>
      <c r="AN50" s="38" t="str">
        <f t="shared" si="11"/>
        <v/>
      </c>
      <c r="AO50" s="38" t="str">
        <f t="shared" si="15"/>
        <v/>
      </c>
      <c r="AP50" s="213" t="str">
        <f t="shared" si="12"/>
        <v/>
      </c>
      <c r="AQ50" s="213" t="str">
        <f t="shared" si="13"/>
        <v/>
      </c>
      <c r="AR50" s="213" t="str">
        <f t="shared" si="14"/>
        <v/>
      </c>
    </row>
    <row r="51" spans="1:44" ht="18" customHeight="1" x14ac:dyDescent="0.3">
      <c r="E51" s="130"/>
      <c r="F51" s="218"/>
      <c r="L51" s="131"/>
      <c r="N51" s="132"/>
      <c r="O51" s="40"/>
      <c r="P51" s="40"/>
      <c r="Q51" s="40"/>
      <c r="R51" s="39" t="str">
        <f t="shared" si="16"/>
        <v/>
      </c>
      <c r="S51" s="38" t="str">
        <f t="shared" si="17"/>
        <v/>
      </c>
      <c r="T51" s="38" t="str">
        <f t="shared" si="18"/>
        <v/>
      </c>
      <c r="U51" s="142" t="str">
        <f>IF(Att1SmallCarriers[[#This Row],[FEHB or PSHB]]="","",IF(Att1SmallCarriers[[#This Row],[FEHB or PSHB]]="FEHB",298.08,IF(Att1SmallCarriers[[#This Row],[FEHB or PSHB]]="PSHB",286.09,"")))</f>
        <v/>
      </c>
      <c r="V51" s="142" t="str">
        <f>IF(Att1SmallCarriers[[#This Row],[FEHB or PSHB]]="","",IF(Att1SmallCarriers[[#This Row],[FEHB or PSHB]]="FEHB",650,IF(Att1SmallCarriers[[#This Row],[FEHB or PSHB]]="PSHB",618.4,"")))</f>
        <v/>
      </c>
      <c r="W51" s="142" t="str">
        <f>IF(Att1SmallCarriers[[#This Row],[FEHB or PSHB]]="","",IF(Att1SmallCarriers[[#This Row],[FEHB or PSHB]]="FEHB",714.23,IF(Att1SmallCarriers[[#This Row],[FEHB or PSHB]]="PSHB",672.95,"")))</f>
        <v/>
      </c>
      <c r="X51" s="38" t="str">
        <f t="shared" si="10"/>
        <v/>
      </c>
      <c r="Y51" s="212" t="str">
        <f>IF(F51="","",IF(S51&gt;0,MIN(Att1SmallCarriers[[#This Row],[2025 Maximum Government Contribution Based on Entry in Column B
Self+1]],ROUND(S51*0.75,2)),"New Option"))</f>
        <v/>
      </c>
      <c r="Z51" s="212" t="str">
        <f>IF(F51="","",IF(T51&gt;0,MIN(Att1SmallCarriers[[#This Row],[2025 Maximum Government Contribution Based on Entry in Column B
Family]],ROUND(T51*0.75,2)),"New Option"))</f>
        <v/>
      </c>
      <c r="AA51" s="38" t="str">
        <f t="shared" ref="AA51:AA82" si="19">IF(F51="","",IF(R51&gt;0, R51-X51,"New Option"))</f>
        <v/>
      </c>
      <c r="AB51" s="38" t="str">
        <f t="shared" ref="AB51:AB82" si="20">IF(F51="","",IF(S51&gt;0, S51-Y51,"New Option"))</f>
        <v/>
      </c>
      <c r="AC51" s="38" t="str">
        <f t="shared" ref="AC51:AC82" si="21">IF(F51="","",IF(T51&gt;0, T51-Z51,"New Option"))</f>
        <v/>
      </c>
      <c r="AD51" s="38" t="str">
        <f t="shared" ref="AD51:AD82" si="22">IF(F51="","",ROUND(L51*1.04,2))</f>
        <v/>
      </c>
      <c r="AE51" s="38" t="str">
        <f t="shared" ref="AE51:AE82" si="23">IF(F51="","",ROUND(M51*1.04,2))</f>
        <v/>
      </c>
      <c r="AF51" s="38" t="str">
        <f t="shared" ref="AF51:AF82" si="24">IF(F51="","",ROUND(N51*1.04,2))</f>
        <v/>
      </c>
      <c r="AG51" s="84" t="e">
        <f>ROUND(Att1SmallCarriers[[#This Row],[2025 Maximum Government Contribution Based on Entry in Column B
Self]]*(1+$B$14),2)</f>
        <v>#VALUE!</v>
      </c>
      <c r="AH51" s="84" t="e">
        <f>ROUND(Att1SmallCarriers[[#This Row],[2025 Maximum Government Contribution Based on Entry in Column B
Self+1]]*(1+$B$14),2)</f>
        <v>#VALUE!</v>
      </c>
      <c r="AI51" s="84" t="e">
        <f>ROUND(Att1SmallCarriers[[#This Row],[2025 Maximum Government Contribution Based on Entry in Column B
Family]]*(1+$B$14),2)</f>
        <v>#VALUE!</v>
      </c>
      <c r="AJ51" s="212" t="str">
        <f>IF(F51="","",MIN(Att1SmallCarriers[[#This Row],[ESTIMATED 2026 Maximum Government Contribution
Self]],ROUND(AD51*0.75,2)))</f>
        <v/>
      </c>
      <c r="AK51" s="212" t="str">
        <f>IF(F51="","",MIN(Att1SmallCarriers[[#This Row],[ESTIMATED 2026 Maximum Government Contribution
Self+1]],ROUND(AE51*0.75,2)))</f>
        <v/>
      </c>
      <c r="AL51" s="212" t="str">
        <f>IF(F51="","",MIN(Att1SmallCarriers[[#This Row],[ESTIMATED 2026 Maximum Government Contribution
Family]],ROUND(AF51*0.75,2)))</f>
        <v/>
      </c>
      <c r="AM51" s="38" t="str">
        <f t="shared" ref="AM51:AM82" si="25">IF(F51="","",AD51-AJ51)</f>
        <v/>
      </c>
      <c r="AN51" s="38" t="str">
        <f t="shared" ref="AN51:AN82" si="26">IF(F51="","",AE51-AK51)</f>
        <v/>
      </c>
      <c r="AO51" s="38" t="str">
        <f t="shared" ref="AO51:AO82" si="27">IF(F51="","",AF51-AL51)</f>
        <v/>
      </c>
      <c r="AP51" s="213" t="str">
        <f t="shared" si="12"/>
        <v/>
      </c>
      <c r="AQ51" s="213" t="str">
        <f t="shared" si="13"/>
        <v/>
      </c>
      <c r="AR51" s="213" t="str">
        <f t="shared" si="14"/>
        <v/>
      </c>
    </row>
    <row r="52" spans="1:44" ht="18" customHeight="1" x14ac:dyDescent="0.3">
      <c r="E52" s="130"/>
      <c r="F52" s="218"/>
      <c r="L52" s="131"/>
      <c r="N52" s="132"/>
      <c r="O52" s="40"/>
      <c r="P52" s="40"/>
      <c r="Q52" s="40"/>
      <c r="R52" s="39" t="str">
        <f t="shared" si="16"/>
        <v/>
      </c>
      <c r="S52" s="38" t="str">
        <f t="shared" si="17"/>
        <v/>
      </c>
      <c r="T52" s="38" t="str">
        <f t="shared" si="18"/>
        <v/>
      </c>
      <c r="U52" s="142" t="str">
        <f>IF(Att1SmallCarriers[[#This Row],[FEHB or PSHB]]="","",IF(Att1SmallCarriers[[#This Row],[FEHB or PSHB]]="FEHB",298.08,IF(Att1SmallCarriers[[#This Row],[FEHB or PSHB]]="PSHB",286.09,"")))</f>
        <v/>
      </c>
      <c r="V52" s="142" t="str">
        <f>IF(Att1SmallCarriers[[#This Row],[FEHB or PSHB]]="","",IF(Att1SmallCarriers[[#This Row],[FEHB or PSHB]]="FEHB",650,IF(Att1SmallCarriers[[#This Row],[FEHB or PSHB]]="PSHB",618.4,"")))</f>
        <v/>
      </c>
      <c r="W52" s="142" t="str">
        <f>IF(Att1SmallCarriers[[#This Row],[FEHB or PSHB]]="","",IF(Att1SmallCarriers[[#This Row],[FEHB or PSHB]]="FEHB",714.23,IF(Att1SmallCarriers[[#This Row],[FEHB or PSHB]]="PSHB",672.95,"")))</f>
        <v/>
      </c>
      <c r="X52" s="38" t="str">
        <f t="shared" si="10"/>
        <v/>
      </c>
      <c r="Y52" s="212" t="str">
        <f>IF(F52="","",IF(S52&gt;0,MIN(Att1SmallCarriers[[#This Row],[2025 Maximum Government Contribution Based on Entry in Column B
Self+1]],ROUND(S52*0.75,2)),"New Option"))</f>
        <v/>
      </c>
      <c r="Z52" s="212" t="str">
        <f>IF(F52="","",IF(T52&gt;0,MIN(Att1SmallCarriers[[#This Row],[2025 Maximum Government Contribution Based on Entry in Column B
Family]],ROUND(T52*0.75,2)),"New Option"))</f>
        <v/>
      </c>
      <c r="AA52" s="38" t="str">
        <f t="shared" si="19"/>
        <v/>
      </c>
      <c r="AB52" s="38" t="str">
        <f t="shared" si="20"/>
        <v/>
      </c>
      <c r="AC52" s="38" t="str">
        <f t="shared" si="21"/>
        <v/>
      </c>
      <c r="AD52" s="38" t="str">
        <f t="shared" si="22"/>
        <v/>
      </c>
      <c r="AE52" s="38" t="str">
        <f t="shared" si="23"/>
        <v/>
      </c>
      <c r="AF52" s="38" t="str">
        <f t="shared" si="24"/>
        <v/>
      </c>
      <c r="AG52" s="84" t="e">
        <f>ROUND(Att1SmallCarriers[[#This Row],[2025 Maximum Government Contribution Based on Entry in Column B
Self]]*(1+$B$14),2)</f>
        <v>#VALUE!</v>
      </c>
      <c r="AH52" s="84" t="e">
        <f>ROUND(Att1SmallCarriers[[#This Row],[2025 Maximum Government Contribution Based on Entry in Column B
Self+1]]*(1+$B$14),2)</f>
        <v>#VALUE!</v>
      </c>
      <c r="AI52" s="84" t="e">
        <f>ROUND(Att1SmallCarriers[[#This Row],[2025 Maximum Government Contribution Based on Entry in Column B
Family]]*(1+$B$14),2)</f>
        <v>#VALUE!</v>
      </c>
      <c r="AJ52" s="212" t="str">
        <f>IF(F52="","",MIN(Att1SmallCarriers[[#This Row],[ESTIMATED 2026 Maximum Government Contribution
Self]],ROUND(AD52*0.75,2)))</f>
        <v/>
      </c>
      <c r="AK52" s="212" t="str">
        <f>IF(F52="","",MIN(Att1SmallCarriers[[#This Row],[ESTIMATED 2026 Maximum Government Contribution
Self+1]],ROUND(AE52*0.75,2)))</f>
        <v/>
      </c>
      <c r="AL52" s="212" t="str">
        <f>IF(F52="","",MIN(Att1SmallCarriers[[#This Row],[ESTIMATED 2026 Maximum Government Contribution
Family]],ROUND(AF52*0.75,2)))</f>
        <v/>
      </c>
      <c r="AM52" s="38" t="str">
        <f t="shared" si="25"/>
        <v/>
      </c>
      <c r="AN52" s="38" t="str">
        <f t="shared" si="26"/>
        <v/>
      </c>
      <c r="AO52" s="38" t="str">
        <f t="shared" si="27"/>
        <v/>
      </c>
      <c r="AP52" s="213" t="str">
        <f t="shared" si="12"/>
        <v/>
      </c>
      <c r="AQ52" s="213" t="str">
        <f t="shared" si="13"/>
        <v/>
      </c>
      <c r="AR52" s="213" t="str">
        <f t="shared" si="14"/>
        <v/>
      </c>
    </row>
    <row r="53" spans="1:44" ht="18" customHeight="1" x14ac:dyDescent="0.3">
      <c r="E53" s="130"/>
      <c r="F53" s="218"/>
      <c r="L53" s="131"/>
      <c r="N53" s="132"/>
      <c r="O53" s="40"/>
      <c r="P53" s="40"/>
      <c r="Q53" s="40"/>
      <c r="R53" s="39" t="str">
        <f t="shared" si="16"/>
        <v/>
      </c>
      <c r="S53" s="38" t="str">
        <f t="shared" si="17"/>
        <v/>
      </c>
      <c r="T53" s="38" t="str">
        <f t="shared" si="18"/>
        <v/>
      </c>
      <c r="U53" s="142" t="str">
        <f>IF(Att1SmallCarriers[[#This Row],[FEHB or PSHB]]="","",IF(Att1SmallCarriers[[#This Row],[FEHB or PSHB]]="FEHB",298.08,IF(Att1SmallCarriers[[#This Row],[FEHB or PSHB]]="PSHB",286.09,"")))</f>
        <v/>
      </c>
      <c r="V53" s="142" t="str">
        <f>IF(Att1SmallCarriers[[#This Row],[FEHB or PSHB]]="","",IF(Att1SmallCarriers[[#This Row],[FEHB or PSHB]]="FEHB",650,IF(Att1SmallCarriers[[#This Row],[FEHB or PSHB]]="PSHB",618.4,"")))</f>
        <v/>
      </c>
      <c r="W53" s="142" t="str">
        <f>IF(Att1SmallCarriers[[#This Row],[FEHB or PSHB]]="","",IF(Att1SmallCarriers[[#This Row],[FEHB or PSHB]]="FEHB",714.23,IF(Att1SmallCarriers[[#This Row],[FEHB or PSHB]]="PSHB",672.95,"")))</f>
        <v/>
      </c>
      <c r="X53" s="38" t="str">
        <f t="shared" si="10"/>
        <v/>
      </c>
      <c r="Y53" s="212" t="str">
        <f>IF(F53="","",IF(S53&gt;0,MIN(Att1SmallCarriers[[#This Row],[2025 Maximum Government Contribution Based on Entry in Column B
Self+1]],ROUND(S53*0.75,2)),"New Option"))</f>
        <v/>
      </c>
      <c r="Z53" s="212" t="str">
        <f>IF(F53="","",IF(T53&gt;0,MIN(Att1SmallCarriers[[#This Row],[2025 Maximum Government Contribution Based on Entry in Column B
Family]],ROUND(T53*0.75,2)),"New Option"))</f>
        <v/>
      </c>
      <c r="AA53" s="38" t="str">
        <f t="shared" si="19"/>
        <v/>
      </c>
      <c r="AB53" s="38" t="str">
        <f t="shared" si="20"/>
        <v/>
      </c>
      <c r="AC53" s="38" t="str">
        <f t="shared" si="21"/>
        <v/>
      </c>
      <c r="AD53" s="38" t="str">
        <f t="shared" si="22"/>
        <v/>
      </c>
      <c r="AE53" s="38" t="str">
        <f t="shared" si="23"/>
        <v/>
      </c>
      <c r="AF53" s="38" t="str">
        <f t="shared" si="24"/>
        <v/>
      </c>
      <c r="AG53" s="84" t="e">
        <f>ROUND(Att1SmallCarriers[[#This Row],[2025 Maximum Government Contribution Based on Entry in Column B
Self]]*(1+$B$14),2)</f>
        <v>#VALUE!</v>
      </c>
      <c r="AH53" s="84" t="e">
        <f>ROUND(Att1SmallCarriers[[#This Row],[2025 Maximum Government Contribution Based on Entry in Column B
Self+1]]*(1+$B$14),2)</f>
        <v>#VALUE!</v>
      </c>
      <c r="AI53" s="84" t="e">
        <f>ROUND(Att1SmallCarriers[[#This Row],[2025 Maximum Government Contribution Based on Entry in Column B
Family]]*(1+$B$14),2)</f>
        <v>#VALUE!</v>
      </c>
      <c r="AJ53" s="212" t="str">
        <f>IF(F53="","",MIN(Att1SmallCarriers[[#This Row],[ESTIMATED 2026 Maximum Government Contribution
Self]],ROUND(AD53*0.75,2)))</f>
        <v/>
      </c>
      <c r="AK53" s="212" t="str">
        <f>IF(F53="","",MIN(Att1SmallCarriers[[#This Row],[ESTIMATED 2026 Maximum Government Contribution
Self+1]],ROUND(AE53*0.75,2)))</f>
        <v/>
      </c>
      <c r="AL53" s="212" t="str">
        <f>IF(F53="","",MIN(Att1SmallCarriers[[#This Row],[ESTIMATED 2026 Maximum Government Contribution
Family]],ROUND(AF53*0.75,2)))</f>
        <v/>
      </c>
      <c r="AM53" s="38" t="str">
        <f t="shared" si="25"/>
        <v/>
      </c>
      <c r="AN53" s="38" t="str">
        <f t="shared" si="26"/>
        <v/>
      </c>
      <c r="AO53" s="38" t="str">
        <f t="shared" si="27"/>
        <v/>
      </c>
      <c r="AP53" s="213" t="str">
        <f t="shared" si="12"/>
        <v/>
      </c>
      <c r="AQ53" s="213" t="str">
        <f t="shared" si="13"/>
        <v/>
      </c>
      <c r="AR53" s="213" t="str">
        <f t="shared" si="14"/>
        <v/>
      </c>
    </row>
    <row r="54" spans="1:44" ht="18" customHeight="1" x14ac:dyDescent="0.3">
      <c r="E54" s="130"/>
      <c r="F54" s="218"/>
      <c r="L54" s="131"/>
      <c r="N54" s="132"/>
      <c r="O54" s="40"/>
      <c r="P54" s="40"/>
      <c r="Q54" s="40"/>
      <c r="R54" s="39" t="str">
        <f t="shared" si="16"/>
        <v/>
      </c>
      <c r="S54" s="38" t="str">
        <f t="shared" si="17"/>
        <v/>
      </c>
      <c r="T54" s="38" t="str">
        <f t="shared" si="18"/>
        <v/>
      </c>
      <c r="U54" s="142" t="str">
        <f>IF(Att1SmallCarriers[[#This Row],[FEHB or PSHB]]="","",IF(Att1SmallCarriers[[#This Row],[FEHB or PSHB]]="FEHB",298.08,IF(Att1SmallCarriers[[#This Row],[FEHB or PSHB]]="PSHB",286.09,"")))</f>
        <v/>
      </c>
      <c r="V54" s="142" t="str">
        <f>IF(Att1SmallCarriers[[#This Row],[FEHB or PSHB]]="","",IF(Att1SmallCarriers[[#This Row],[FEHB or PSHB]]="FEHB",650,IF(Att1SmallCarriers[[#This Row],[FEHB or PSHB]]="PSHB",618.4,"")))</f>
        <v/>
      </c>
      <c r="W54" s="142" t="str">
        <f>IF(Att1SmallCarriers[[#This Row],[FEHB or PSHB]]="","",IF(Att1SmallCarriers[[#This Row],[FEHB or PSHB]]="FEHB",714.23,IF(Att1SmallCarriers[[#This Row],[FEHB or PSHB]]="PSHB",672.95,"")))</f>
        <v/>
      </c>
      <c r="X54" s="38" t="str">
        <f t="shared" si="10"/>
        <v/>
      </c>
      <c r="Y54" s="212" t="str">
        <f>IF(F54="","",IF(S54&gt;0,MIN(Att1SmallCarriers[[#This Row],[2025 Maximum Government Contribution Based on Entry in Column B
Self+1]],ROUND(S54*0.75,2)),"New Option"))</f>
        <v/>
      </c>
      <c r="Z54" s="212" t="str">
        <f>IF(F54="","",IF(T54&gt;0,MIN(Att1SmallCarriers[[#This Row],[2025 Maximum Government Contribution Based on Entry in Column B
Family]],ROUND(T54*0.75,2)),"New Option"))</f>
        <v/>
      </c>
      <c r="AA54" s="38" t="str">
        <f t="shared" si="19"/>
        <v/>
      </c>
      <c r="AB54" s="38" t="str">
        <f t="shared" si="20"/>
        <v/>
      </c>
      <c r="AC54" s="38" t="str">
        <f t="shared" si="21"/>
        <v/>
      </c>
      <c r="AD54" s="38" t="str">
        <f t="shared" si="22"/>
        <v/>
      </c>
      <c r="AE54" s="38" t="str">
        <f t="shared" si="23"/>
        <v/>
      </c>
      <c r="AF54" s="38" t="str">
        <f t="shared" si="24"/>
        <v/>
      </c>
      <c r="AG54" s="84" t="e">
        <f>ROUND(Att1SmallCarriers[[#This Row],[2025 Maximum Government Contribution Based on Entry in Column B
Self]]*(1+$B$14),2)</f>
        <v>#VALUE!</v>
      </c>
      <c r="AH54" s="84" t="e">
        <f>ROUND(Att1SmallCarriers[[#This Row],[2025 Maximum Government Contribution Based on Entry in Column B
Self+1]]*(1+$B$14),2)</f>
        <v>#VALUE!</v>
      </c>
      <c r="AI54" s="84" t="e">
        <f>ROUND(Att1SmallCarriers[[#This Row],[2025 Maximum Government Contribution Based on Entry in Column B
Family]]*(1+$B$14),2)</f>
        <v>#VALUE!</v>
      </c>
      <c r="AJ54" s="212" t="str">
        <f>IF(F54="","",MIN(Att1SmallCarriers[[#This Row],[ESTIMATED 2026 Maximum Government Contribution
Self]],ROUND(AD54*0.75,2)))</f>
        <v/>
      </c>
      <c r="AK54" s="212" t="str">
        <f>IF(F54="","",MIN(Att1SmallCarriers[[#This Row],[ESTIMATED 2026 Maximum Government Contribution
Self+1]],ROUND(AE54*0.75,2)))</f>
        <v/>
      </c>
      <c r="AL54" s="212" t="str">
        <f>IF(F54="","",MIN(Att1SmallCarriers[[#This Row],[ESTIMATED 2026 Maximum Government Contribution
Family]],ROUND(AF54*0.75,2)))</f>
        <v/>
      </c>
      <c r="AM54" s="38" t="str">
        <f t="shared" si="25"/>
        <v/>
      </c>
      <c r="AN54" s="38" t="str">
        <f t="shared" si="26"/>
        <v/>
      </c>
      <c r="AO54" s="38" t="str">
        <f t="shared" si="27"/>
        <v/>
      </c>
      <c r="AP54" s="213" t="str">
        <f t="shared" si="12"/>
        <v/>
      </c>
      <c r="AQ54" s="213" t="str">
        <f t="shared" si="13"/>
        <v/>
      </c>
      <c r="AR54" s="213" t="str">
        <f t="shared" si="14"/>
        <v/>
      </c>
    </row>
    <row r="55" spans="1:44" ht="18" customHeight="1" x14ac:dyDescent="0.3">
      <c r="E55" s="130"/>
      <c r="F55" s="218"/>
      <c r="L55" s="131"/>
      <c r="N55" s="132"/>
      <c r="O55" s="40"/>
      <c r="P55" s="40"/>
      <c r="Q55" s="40"/>
      <c r="R55" s="39" t="str">
        <f t="shared" si="16"/>
        <v/>
      </c>
      <c r="S55" s="38" t="str">
        <f t="shared" si="17"/>
        <v/>
      </c>
      <c r="T55" s="38" t="str">
        <f t="shared" si="18"/>
        <v/>
      </c>
      <c r="U55" s="142" t="str">
        <f>IF(Att1SmallCarriers[[#This Row],[FEHB or PSHB]]="","",IF(Att1SmallCarriers[[#This Row],[FEHB or PSHB]]="FEHB",298.08,IF(Att1SmallCarriers[[#This Row],[FEHB or PSHB]]="PSHB",286.09,"")))</f>
        <v/>
      </c>
      <c r="V55" s="142" t="str">
        <f>IF(Att1SmallCarriers[[#This Row],[FEHB or PSHB]]="","",IF(Att1SmallCarriers[[#This Row],[FEHB or PSHB]]="FEHB",650,IF(Att1SmallCarriers[[#This Row],[FEHB or PSHB]]="PSHB",618.4,"")))</f>
        <v/>
      </c>
      <c r="W55" s="142" t="str">
        <f>IF(Att1SmallCarriers[[#This Row],[FEHB or PSHB]]="","",IF(Att1SmallCarriers[[#This Row],[FEHB or PSHB]]="FEHB",714.23,IF(Att1SmallCarriers[[#This Row],[FEHB or PSHB]]="PSHB",672.95,"")))</f>
        <v/>
      </c>
      <c r="X55" s="38" t="str">
        <f t="shared" si="10"/>
        <v/>
      </c>
      <c r="Y55" s="212" t="str">
        <f>IF(F55="","",IF(S55&gt;0,MIN(Att1SmallCarriers[[#This Row],[2025 Maximum Government Contribution Based on Entry in Column B
Self+1]],ROUND(S55*0.75,2)),"New Option"))</f>
        <v/>
      </c>
      <c r="Z55" s="212" t="str">
        <f>IF(F55="","",IF(T55&gt;0,MIN(Att1SmallCarriers[[#This Row],[2025 Maximum Government Contribution Based on Entry in Column B
Family]],ROUND(T55*0.75,2)),"New Option"))</f>
        <v/>
      </c>
      <c r="AA55" s="38" t="str">
        <f t="shared" si="19"/>
        <v/>
      </c>
      <c r="AB55" s="38" t="str">
        <f t="shared" si="20"/>
        <v/>
      </c>
      <c r="AC55" s="38" t="str">
        <f t="shared" si="21"/>
        <v/>
      </c>
      <c r="AD55" s="38" t="str">
        <f t="shared" si="22"/>
        <v/>
      </c>
      <c r="AE55" s="38" t="str">
        <f t="shared" si="23"/>
        <v/>
      </c>
      <c r="AF55" s="38" t="str">
        <f t="shared" si="24"/>
        <v/>
      </c>
      <c r="AG55" s="84" t="e">
        <f>ROUND(Att1SmallCarriers[[#This Row],[2025 Maximum Government Contribution Based on Entry in Column B
Self]]*(1+$B$14),2)</f>
        <v>#VALUE!</v>
      </c>
      <c r="AH55" s="84" t="e">
        <f>ROUND(Att1SmallCarriers[[#This Row],[2025 Maximum Government Contribution Based on Entry in Column B
Self+1]]*(1+$B$14),2)</f>
        <v>#VALUE!</v>
      </c>
      <c r="AI55" s="84" t="e">
        <f>ROUND(Att1SmallCarriers[[#This Row],[2025 Maximum Government Contribution Based on Entry in Column B
Family]]*(1+$B$14),2)</f>
        <v>#VALUE!</v>
      </c>
      <c r="AJ55" s="212" t="str">
        <f>IF(F55="","",MIN(Att1SmallCarriers[[#This Row],[ESTIMATED 2026 Maximum Government Contribution
Self]],ROUND(AD55*0.75,2)))</f>
        <v/>
      </c>
      <c r="AK55" s="212" t="str">
        <f>IF(F55="","",MIN(Att1SmallCarriers[[#This Row],[ESTIMATED 2026 Maximum Government Contribution
Self+1]],ROUND(AE55*0.75,2)))</f>
        <v/>
      </c>
      <c r="AL55" s="212" t="str">
        <f>IF(F55="","",MIN(Att1SmallCarriers[[#This Row],[ESTIMATED 2026 Maximum Government Contribution
Family]],ROUND(AF55*0.75,2)))</f>
        <v/>
      </c>
      <c r="AM55" s="38" t="str">
        <f t="shared" si="25"/>
        <v/>
      </c>
      <c r="AN55" s="38" t="str">
        <f t="shared" si="26"/>
        <v/>
      </c>
      <c r="AO55" s="38" t="str">
        <f t="shared" si="27"/>
        <v/>
      </c>
      <c r="AP55" s="213" t="str">
        <f t="shared" si="12"/>
        <v/>
      </c>
      <c r="AQ55" s="213" t="str">
        <f t="shared" si="13"/>
        <v/>
      </c>
      <c r="AR55" s="213" t="str">
        <f t="shared" si="14"/>
        <v/>
      </c>
    </row>
    <row r="56" spans="1:44" ht="18" customHeight="1" x14ac:dyDescent="0.3">
      <c r="E56" s="130"/>
      <c r="F56" s="218"/>
      <c r="L56" s="131"/>
      <c r="N56" s="132"/>
      <c r="O56" s="40"/>
      <c r="P56" s="40"/>
      <c r="Q56" s="40"/>
      <c r="R56" s="39" t="str">
        <f t="shared" si="16"/>
        <v/>
      </c>
      <c r="S56" s="38" t="str">
        <f t="shared" si="17"/>
        <v/>
      </c>
      <c r="T56" s="38" t="str">
        <f t="shared" si="18"/>
        <v/>
      </c>
      <c r="U56" s="142" t="str">
        <f>IF(Att1SmallCarriers[[#This Row],[FEHB or PSHB]]="","",IF(Att1SmallCarriers[[#This Row],[FEHB or PSHB]]="FEHB",298.08,IF(Att1SmallCarriers[[#This Row],[FEHB or PSHB]]="PSHB",286.09,"")))</f>
        <v/>
      </c>
      <c r="V56" s="142" t="str">
        <f>IF(Att1SmallCarriers[[#This Row],[FEHB or PSHB]]="","",IF(Att1SmallCarriers[[#This Row],[FEHB or PSHB]]="FEHB",650,IF(Att1SmallCarriers[[#This Row],[FEHB or PSHB]]="PSHB",618.4,"")))</f>
        <v/>
      </c>
      <c r="W56" s="142" t="str">
        <f>IF(Att1SmallCarriers[[#This Row],[FEHB or PSHB]]="","",IF(Att1SmallCarriers[[#This Row],[FEHB or PSHB]]="FEHB",714.23,IF(Att1SmallCarriers[[#This Row],[FEHB or PSHB]]="PSHB",672.95,"")))</f>
        <v/>
      </c>
      <c r="X56" s="38" t="str">
        <f t="shared" si="10"/>
        <v/>
      </c>
      <c r="Y56" s="212" t="str">
        <f>IF(F56="","",IF(S56&gt;0,MIN(Att1SmallCarriers[[#This Row],[2025 Maximum Government Contribution Based on Entry in Column B
Self+1]],ROUND(S56*0.75,2)),"New Option"))</f>
        <v/>
      </c>
      <c r="Z56" s="212" t="str">
        <f>IF(F56="","",IF(T56&gt;0,MIN(Att1SmallCarriers[[#This Row],[2025 Maximum Government Contribution Based on Entry in Column B
Family]],ROUND(T56*0.75,2)),"New Option"))</f>
        <v/>
      </c>
      <c r="AA56" s="38" t="str">
        <f t="shared" si="19"/>
        <v/>
      </c>
      <c r="AB56" s="38" t="str">
        <f t="shared" si="20"/>
        <v/>
      </c>
      <c r="AC56" s="38" t="str">
        <f t="shared" si="21"/>
        <v/>
      </c>
      <c r="AD56" s="38" t="str">
        <f t="shared" si="22"/>
        <v/>
      </c>
      <c r="AE56" s="38" t="str">
        <f t="shared" si="23"/>
        <v/>
      </c>
      <c r="AF56" s="38" t="str">
        <f t="shared" si="24"/>
        <v/>
      </c>
      <c r="AG56" s="84" t="e">
        <f>ROUND(Att1SmallCarriers[[#This Row],[2025 Maximum Government Contribution Based on Entry in Column B
Self]]*(1+$B$14),2)</f>
        <v>#VALUE!</v>
      </c>
      <c r="AH56" s="84" t="e">
        <f>ROUND(Att1SmallCarriers[[#This Row],[2025 Maximum Government Contribution Based on Entry in Column B
Self+1]]*(1+$B$14),2)</f>
        <v>#VALUE!</v>
      </c>
      <c r="AI56" s="84" t="e">
        <f>ROUND(Att1SmallCarriers[[#This Row],[2025 Maximum Government Contribution Based on Entry in Column B
Family]]*(1+$B$14),2)</f>
        <v>#VALUE!</v>
      </c>
      <c r="AJ56" s="212" t="str">
        <f>IF(F56="","",MIN(Att1SmallCarriers[[#This Row],[ESTIMATED 2026 Maximum Government Contribution
Self]],ROUND(AD56*0.75,2)))</f>
        <v/>
      </c>
      <c r="AK56" s="212" t="str">
        <f>IF(F56="","",MIN(Att1SmallCarriers[[#This Row],[ESTIMATED 2026 Maximum Government Contribution
Self+1]],ROUND(AE56*0.75,2)))</f>
        <v/>
      </c>
      <c r="AL56" s="212" t="str">
        <f>IF(F56="","",MIN(Att1SmallCarriers[[#This Row],[ESTIMATED 2026 Maximum Government Contribution
Family]],ROUND(AF56*0.75,2)))</f>
        <v/>
      </c>
      <c r="AM56" s="38" t="str">
        <f t="shared" si="25"/>
        <v/>
      </c>
      <c r="AN56" s="38" t="str">
        <f t="shared" si="26"/>
        <v/>
      </c>
      <c r="AO56" s="38" t="str">
        <f t="shared" si="27"/>
        <v/>
      </c>
      <c r="AP56" s="213" t="str">
        <f t="shared" si="12"/>
        <v/>
      </c>
      <c r="AQ56" s="213" t="str">
        <f t="shared" si="13"/>
        <v/>
      </c>
      <c r="AR56" s="213" t="str">
        <f t="shared" si="14"/>
        <v/>
      </c>
    </row>
    <row r="57" spans="1:44" ht="18" customHeight="1" x14ac:dyDescent="0.3">
      <c r="E57" s="130"/>
      <c r="F57" s="218"/>
      <c r="L57" s="131"/>
      <c r="N57" s="132"/>
      <c r="O57" s="40"/>
      <c r="P57" s="40"/>
      <c r="Q57" s="40"/>
      <c r="R57" s="39" t="str">
        <f t="shared" si="16"/>
        <v/>
      </c>
      <c r="S57" s="38" t="str">
        <f t="shared" si="17"/>
        <v/>
      </c>
      <c r="T57" s="38" t="str">
        <f t="shared" si="18"/>
        <v/>
      </c>
      <c r="U57" s="142" t="str">
        <f>IF(Att1SmallCarriers[[#This Row],[FEHB or PSHB]]="","",IF(Att1SmallCarriers[[#This Row],[FEHB or PSHB]]="FEHB",298.08,IF(Att1SmallCarriers[[#This Row],[FEHB or PSHB]]="PSHB",286.09,"")))</f>
        <v/>
      </c>
      <c r="V57" s="142" t="str">
        <f>IF(Att1SmallCarriers[[#This Row],[FEHB or PSHB]]="","",IF(Att1SmallCarriers[[#This Row],[FEHB or PSHB]]="FEHB",650,IF(Att1SmallCarriers[[#This Row],[FEHB or PSHB]]="PSHB",618.4,"")))</f>
        <v/>
      </c>
      <c r="W57" s="142" t="str">
        <f>IF(Att1SmallCarriers[[#This Row],[FEHB or PSHB]]="","",IF(Att1SmallCarriers[[#This Row],[FEHB or PSHB]]="FEHB",714.23,IF(Att1SmallCarriers[[#This Row],[FEHB or PSHB]]="PSHB",672.95,"")))</f>
        <v/>
      </c>
      <c r="X57" s="38" t="str">
        <f t="shared" si="10"/>
        <v/>
      </c>
      <c r="Y57" s="212" t="str">
        <f>IF(F57="","",IF(S57&gt;0,MIN(Att1SmallCarriers[[#This Row],[2025 Maximum Government Contribution Based on Entry in Column B
Self+1]],ROUND(S57*0.75,2)),"New Option"))</f>
        <v/>
      </c>
      <c r="Z57" s="212" t="str">
        <f>IF(F57="","",IF(T57&gt;0,MIN(Att1SmallCarriers[[#This Row],[2025 Maximum Government Contribution Based on Entry in Column B
Family]],ROUND(T57*0.75,2)),"New Option"))</f>
        <v/>
      </c>
      <c r="AA57" s="38" t="str">
        <f t="shared" si="19"/>
        <v/>
      </c>
      <c r="AB57" s="38" t="str">
        <f t="shared" si="20"/>
        <v/>
      </c>
      <c r="AC57" s="38" t="str">
        <f t="shared" si="21"/>
        <v/>
      </c>
      <c r="AD57" s="38" t="str">
        <f t="shared" si="22"/>
        <v/>
      </c>
      <c r="AE57" s="38" t="str">
        <f t="shared" si="23"/>
        <v/>
      </c>
      <c r="AF57" s="38" t="str">
        <f t="shared" si="24"/>
        <v/>
      </c>
      <c r="AG57" s="84" t="e">
        <f>ROUND(Att1SmallCarriers[[#This Row],[2025 Maximum Government Contribution Based on Entry in Column B
Self]]*(1+$B$14),2)</f>
        <v>#VALUE!</v>
      </c>
      <c r="AH57" s="84" t="e">
        <f>ROUND(Att1SmallCarriers[[#This Row],[2025 Maximum Government Contribution Based on Entry in Column B
Self+1]]*(1+$B$14),2)</f>
        <v>#VALUE!</v>
      </c>
      <c r="AI57" s="84" t="e">
        <f>ROUND(Att1SmallCarriers[[#This Row],[2025 Maximum Government Contribution Based on Entry in Column B
Family]]*(1+$B$14),2)</f>
        <v>#VALUE!</v>
      </c>
      <c r="AJ57" s="212" t="str">
        <f>IF(F57="","",MIN(Att1SmallCarriers[[#This Row],[ESTIMATED 2026 Maximum Government Contribution
Self]],ROUND(AD57*0.75,2)))</f>
        <v/>
      </c>
      <c r="AK57" s="212" t="str">
        <f>IF(F57="","",MIN(Att1SmallCarriers[[#This Row],[ESTIMATED 2026 Maximum Government Contribution
Self+1]],ROUND(AE57*0.75,2)))</f>
        <v/>
      </c>
      <c r="AL57" s="212" t="str">
        <f>IF(F57="","",MIN(Att1SmallCarriers[[#This Row],[ESTIMATED 2026 Maximum Government Contribution
Family]],ROUND(AF57*0.75,2)))</f>
        <v/>
      </c>
      <c r="AM57" s="38" t="str">
        <f t="shared" si="25"/>
        <v/>
      </c>
      <c r="AN57" s="38" t="str">
        <f t="shared" si="26"/>
        <v/>
      </c>
      <c r="AO57" s="38" t="str">
        <f t="shared" si="27"/>
        <v/>
      </c>
      <c r="AP57" s="213" t="str">
        <f t="shared" si="12"/>
        <v/>
      </c>
      <c r="AQ57" s="213" t="str">
        <f t="shared" si="13"/>
        <v/>
      </c>
      <c r="AR57" s="213" t="str">
        <f t="shared" si="14"/>
        <v/>
      </c>
    </row>
    <row r="58" spans="1:44" ht="18" customHeight="1" x14ac:dyDescent="0.3">
      <c r="E58" s="130"/>
      <c r="F58" s="218"/>
      <c r="L58" s="131"/>
      <c r="N58" s="132"/>
      <c r="O58" s="40"/>
      <c r="P58" s="40"/>
      <c r="Q58" s="40"/>
      <c r="R58" s="39" t="str">
        <f t="shared" si="16"/>
        <v/>
      </c>
      <c r="S58" s="38" t="str">
        <f t="shared" si="17"/>
        <v/>
      </c>
      <c r="T58" s="38" t="str">
        <f t="shared" si="18"/>
        <v/>
      </c>
      <c r="U58" s="142" t="str">
        <f>IF(Att1SmallCarriers[[#This Row],[FEHB or PSHB]]="","",IF(Att1SmallCarriers[[#This Row],[FEHB or PSHB]]="FEHB",298.08,IF(Att1SmallCarriers[[#This Row],[FEHB or PSHB]]="PSHB",286.09,"")))</f>
        <v/>
      </c>
      <c r="V58" s="142" t="str">
        <f>IF(Att1SmallCarriers[[#This Row],[FEHB or PSHB]]="","",IF(Att1SmallCarriers[[#This Row],[FEHB or PSHB]]="FEHB",650,IF(Att1SmallCarriers[[#This Row],[FEHB or PSHB]]="PSHB",618.4,"")))</f>
        <v/>
      </c>
      <c r="W58" s="142" t="str">
        <f>IF(Att1SmallCarriers[[#This Row],[FEHB or PSHB]]="","",IF(Att1SmallCarriers[[#This Row],[FEHB or PSHB]]="FEHB",714.23,IF(Att1SmallCarriers[[#This Row],[FEHB or PSHB]]="PSHB",672.95,"")))</f>
        <v/>
      </c>
      <c r="X58" s="38" t="str">
        <f t="shared" si="10"/>
        <v/>
      </c>
      <c r="Y58" s="212" t="str">
        <f>IF(F58="","",IF(S58&gt;0,MIN(Att1SmallCarriers[[#This Row],[2025 Maximum Government Contribution Based on Entry in Column B
Self+1]],ROUND(S58*0.75,2)),"New Option"))</f>
        <v/>
      </c>
      <c r="Z58" s="212" t="str">
        <f>IF(F58="","",IF(T58&gt;0,MIN(Att1SmallCarriers[[#This Row],[2025 Maximum Government Contribution Based on Entry in Column B
Family]],ROUND(T58*0.75,2)),"New Option"))</f>
        <v/>
      </c>
      <c r="AA58" s="38" t="str">
        <f t="shared" si="19"/>
        <v/>
      </c>
      <c r="AB58" s="38" t="str">
        <f t="shared" si="20"/>
        <v/>
      </c>
      <c r="AC58" s="38" t="str">
        <f t="shared" si="21"/>
        <v/>
      </c>
      <c r="AD58" s="38" t="str">
        <f t="shared" si="22"/>
        <v/>
      </c>
      <c r="AE58" s="38" t="str">
        <f t="shared" si="23"/>
        <v/>
      </c>
      <c r="AF58" s="38" t="str">
        <f t="shared" si="24"/>
        <v/>
      </c>
      <c r="AG58" s="84" t="e">
        <f>ROUND(Att1SmallCarriers[[#This Row],[2025 Maximum Government Contribution Based on Entry in Column B
Self]]*(1+$B$14),2)</f>
        <v>#VALUE!</v>
      </c>
      <c r="AH58" s="84" t="e">
        <f>ROUND(Att1SmallCarriers[[#This Row],[2025 Maximum Government Contribution Based on Entry in Column B
Self+1]]*(1+$B$14),2)</f>
        <v>#VALUE!</v>
      </c>
      <c r="AI58" s="84" t="e">
        <f>ROUND(Att1SmallCarriers[[#This Row],[2025 Maximum Government Contribution Based on Entry in Column B
Family]]*(1+$B$14),2)</f>
        <v>#VALUE!</v>
      </c>
      <c r="AJ58" s="212" t="str">
        <f>IF(F58="","",MIN(Att1SmallCarriers[[#This Row],[ESTIMATED 2026 Maximum Government Contribution
Self]],ROUND(AD58*0.75,2)))</f>
        <v/>
      </c>
      <c r="AK58" s="212" t="str">
        <f>IF(F58="","",MIN(Att1SmallCarriers[[#This Row],[ESTIMATED 2026 Maximum Government Contribution
Self+1]],ROUND(AE58*0.75,2)))</f>
        <v/>
      </c>
      <c r="AL58" s="212" t="str">
        <f>IF(F58="","",MIN(Att1SmallCarriers[[#This Row],[ESTIMATED 2026 Maximum Government Contribution
Family]],ROUND(AF58*0.75,2)))</f>
        <v/>
      </c>
      <c r="AM58" s="38" t="str">
        <f t="shared" si="25"/>
        <v/>
      </c>
      <c r="AN58" s="38" t="str">
        <f t="shared" si="26"/>
        <v/>
      </c>
      <c r="AO58" s="38" t="str">
        <f t="shared" si="27"/>
        <v/>
      </c>
      <c r="AP58" s="213" t="str">
        <f t="shared" si="12"/>
        <v/>
      </c>
      <c r="AQ58" s="213" t="str">
        <f t="shared" si="13"/>
        <v/>
      </c>
      <c r="AR58" s="213" t="str">
        <f t="shared" si="14"/>
        <v/>
      </c>
    </row>
    <row r="59" spans="1:44" ht="15.6" x14ac:dyDescent="0.3">
      <c r="E59" s="130"/>
      <c r="F59" s="218"/>
      <c r="L59" s="131"/>
      <c r="N59" s="132"/>
      <c r="O59" s="40"/>
      <c r="P59" s="40"/>
      <c r="Q59" s="40"/>
      <c r="R59" s="39" t="str">
        <f t="shared" si="16"/>
        <v/>
      </c>
      <c r="S59" s="38" t="str">
        <f t="shared" si="17"/>
        <v/>
      </c>
      <c r="T59" s="38" t="str">
        <f t="shared" si="18"/>
        <v/>
      </c>
      <c r="U59" s="142" t="str">
        <f>IF(Att1SmallCarriers[[#This Row],[FEHB or PSHB]]="","",IF(Att1SmallCarriers[[#This Row],[FEHB or PSHB]]="FEHB",298.08,IF(Att1SmallCarriers[[#This Row],[FEHB or PSHB]]="PSHB",286.09,"")))</f>
        <v/>
      </c>
      <c r="V59" s="142" t="str">
        <f>IF(Att1SmallCarriers[[#This Row],[FEHB or PSHB]]="","",IF(Att1SmallCarriers[[#This Row],[FEHB or PSHB]]="FEHB",650,IF(Att1SmallCarriers[[#This Row],[FEHB or PSHB]]="PSHB",618.4,"")))</f>
        <v/>
      </c>
      <c r="W59" s="142" t="str">
        <f>IF(Att1SmallCarriers[[#This Row],[FEHB or PSHB]]="","",IF(Att1SmallCarriers[[#This Row],[FEHB or PSHB]]="FEHB",714.23,IF(Att1SmallCarriers[[#This Row],[FEHB or PSHB]]="PSHB",672.95,"")))</f>
        <v/>
      </c>
      <c r="X59" s="38" t="str">
        <f t="shared" si="10"/>
        <v/>
      </c>
      <c r="Y59" s="212" t="str">
        <f>IF(F59="","",IF(S59&gt;0,MIN(Att1SmallCarriers[[#This Row],[2025 Maximum Government Contribution Based on Entry in Column B
Self+1]],ROUND(S59*0.75,2)),"New Option"))</f>
        <v/>
      </c>
      <c r="Z59" s="212" t="str">
        <f>IF(F59="","",IF(T59&gt;0,MIN(Att1SmallCarriers[[#This Row],[2025 Maximum Government Contribution Based on Entry in Column B
Family]],ROUND(T59*0.75,2)),"New Option"))</f>
        <v/>
      </c>
      <c r="AA59" s="38" t="str">
        <f t="shared" si="19"/>
        <v/>
      </c>
      <c r="AB59" s="38" t="str">
        <f t="shared" si="20"/>
        <v/>
      </c>
      <c r="AC59" s="38" t="str">
        <f t="shared" si="21"/>
        <v/>
      </c>
      <c r="AD59" s="38" t="str">
        <f t="shared" si="22"/>
        <v/>
      </c>
      <c r="AE59" s="38" t="str">
        <f t="shared" si="23"/>
        <v/>
      </c>
      <c r="AF59" s="38" t="str">
        <f t="shared" si="24"/>
        <v/>
      </c>
      <c r="AG59" s="84" t="e">
        <f>ROUND(Att1SmallCarriers[[#This Row],[2025 Maximum Government Contribution Based on Entry in Column B
Self]]*(1+$B$14),2)</f>
        <v>#VALUE!</v>
      </c>
      <c r="AH59" s="84" t="e">
        <f>ROUND(Att1SmallCarriers[[#This Row],[2025 Maximum Government Contribution Based on Entry in Column B
Self+1]]*(1+$B$14),2)</f>
        <v>#VALUE!</v>
      </c>
      <c r="AI59" s="84" t="e">
        <f>ROUND(Att1SmallCarriers[[#This Row],[2025 Maximum Government Contribution Based on Entry in Column B
Family]]*(1+$B$14),2)</f>
        <v>#VALUE!</v>
      </c>
      <c r="AJ59" s="212" t="str">
        <f>IF(F59="","",MIN(Att1SmallCarriers[[#This Row],[ESTIMATED 2026 Maximum Government Contribution
Self]],ROUND(AD59*0.75,2)))</f>
        <v/>
      </c>
      <c r="AK59" s="212" t="str">
        <f>IF(F59="","",MIN(Att1SmallCarriers[[#This Row],[ESTIMATED 2026 Maximum Government Contribution
Self+1]],ROUND(AE59*0.75,2)))</f>
        <v/>
      </c>
      <c r="AL59" s="212" t="str">
        <f>IF(F59="","",MIN(Att1SmallCarriers[[#This Row],[ESTIMATED 2026 Maximum Government Contribution
Family]],ROUND(AF59*0.75,2)))</f>
        <v/>
      </c>
      <c r="AM59" s="38" t="str">
        <f t="shared" si="25"/>
        <v/>
      </c>
      <c r="AN59" s="38" t="str">
        <f t="shared" si="26"/>
        <v/>
      </c>
      <c r="AO59" s="38" t="str">
        <f t="shared" si="27"/>
        <v/>
      </c>
      <c r="AP59" s="213" t="str">
        <f t="shared" si="12"/>
        <v/>
      </c>
      <c r="AQ59" s="213" t="str">
        <f t="shared" si="13"/>
        <v/>
      </c>
      <c r="AR59" s="213" t="str">
        <f t="shared" si="14"/>
        <v/>
      </c>
    </row>
    <row r="60" spans="1:44" ht="15.6" x14ac:dyDescent="0.3">
      <c r="E60" s="130"/>
      <c r="F60" s="218"/>
      <c r="L60" s="131"/>
      <c r="N60" s="132"/>
      <c r="O60" s="40"/>
      <c r="P60" s="40"/>
      <c r="Q60" s="40"/>
      <c r="R60" s="39" t="str">
        <f t="shared" si="16"/>
        <v/>
      </c>
      <c r="S60" s="38" t="str">
        <f t="shared" si="17"/>
        <v/>
      </c>
      <c r="T60" s="38" t="str">
        <f t="shared" si="18"/>
        <v/>
      </c>
      <c r="U60" s="142" t="str">
        <f>IF(Att1SmallCarriers[[#This Row],[FEHB or PSHB]]="","",IF(Att1SmallCarriers[[#This Row],[FEHB or PSHB]]="FEHB",298.08,IF(Att1SmallCarriers[[#This Row],[FEHB or PSHB]]="PSHB",286.09,"")))</f>
        <v/>
      </c>
      <c r="V60" s="142" t="str">
        <f>IF(Att1SmallCarriers[[#This Row],[FEHB or PSHB]]="","",IF(Att1SmallCarriers[[#This Row],[FEHB or PSHB]]="FEHB",650,IF(Att1SmallCarriers[[#This Row],[FEHB or PSHB]]="PSHB",618.4,"")))</f>
        <v/>
      </c>
      <c r="W60" s="142" t="str">
        <f>IF(Att1SmallCarriers[[#This Row],[FEHB or PSHB]]="","",IF(Att1SmallCarriers[[#This Row],[FEHB or PSHB]]="FEHB",714.23,IF(Att1SmallCarriers[[#This Row],[FEHB or PSHB]]="PSHB",672.95,"")))</f>
        <v/>
      </c>
      <c r="X60" s="38" t="str">
        <f t="shared" si="10"/>
        <v/>
      </c>
      <c r="Y60" s="212" t="str">
        <f>IF(F60="","",IF(S60&gt;0,MIN(Att1SmallCarriers[[#This Row],[2025 Maximum Government Contribution Based on Entry in Column B
Self+1]],ROUND(S60*0.75,2)),"New Option"))</f>
        <v/>
      </c>
      <c r="Z60" s="212" t="str">
        <f>IF(F60="","",IF(T60&gt;0,MIN(Att1SmallCarriers[[#This Row],[2025 Maximum Government Contribution Based on Entry in Column B
Family]],ROUND(T60*0.75,2)),"New Option"))</f>
        <v/>
      </c>
      <c r="AA60" s="38" t="str">
        <f t="shared" si="19"/>
        <v/>
      </c>
      <c r="AB60" s="38" t="str">
        <f t="shared" si="20"/>
        <v/>
      </c>
      <c r="AC60" s="38" t="str">
        <f t="shared" si="21"/>
        <v/>
      </c>
      <c r="AD60" s="38" t="str">
        <f t="shared" si="22"/>
        <v/>
      </c>
      <c r="AE60" s="38" t="str">
        <f t="shared" si="23"/>
        <v/>
      </c>
      <c r="AF60" s="38" t="str">
        <f t="shared" si="24"/>
        <v/>
      </c>
      <c r="AG60" s="84" t="e">
        <f>ROUND(Att1SmallCarriers[[#This Row],[2025 Maximum Government Contribution Based on Entry in Column B
Self]]*(1+$B$14),2)</f>
        <v>#VALUE!</v>
      </c>
      <c r="AH60" s="84" t="e">
        <f>ROUND(Att1SmallCarriers[[#This Row],[2025 Maximum Government Contribution Based on Entry in Column B
Self+1]]*(1+$B$14),2)</f>
        <v>#VALUE!</v>
      </c>
      <c r="AI60" s="84" t="e">
        <f>ROUND(Att1SmallCarriers[[#This Row],[2025 Maximum Government Contribution Based on Entry in Column B
Family]]*(1+$B$14),2)</f>
        <v>#VALUE!</v>
      </c>
      <c r="AJ60" s="212" t="str">
        <f>IF(F60="","",MIN(Att1SmallCarriers[[#This Row],[ESTIMATED 2026 Maximum Government Contribution
Self]],ROUND(AD60*0.75,2)))</f>
        <v/>
      </c>
      <c r="AK60" s="212" t="str">
        <f>IF(F60="","",MIN(Att1SmallCarriers[[#This Row],[ESTIMATED 2026 Maximum Government Contribution
Self+1]],ROUND(AE60*0.75,2)))</f>
        <v/>
      </c>
      <c r="AL60" s="212" t="str">
        <f>IF(F60="","",MIN(Att1SmallCarriers[[#This Row],[ESTIMATED 2026 Maximum Government Contribution
Family]],ROUND(AF60*0.75,2)))</f>
        <v/>
      </c>
      <c r="AM60" s="38" t="str">
        <f t="shared" si="25"/>
        <v/>
      </c>
      <c r="AN60" s="38" t="str">
        <f t="shared" si="26"/>
        <v/>
      </c>
      <c r="AO60" s="38" t="str">
        <f t="shared" si="27"/>
        <v/>
      </c>
      <c r="AP60" s="213" t="str">
        <f t="shared" si="12"/>
        <v/>
      </c>
      <c r="AQ60" s="213" t="str">
        <f t="shared" si="13"/>
        <v/>
      </c>
      <c r="AR60" s="213" t="str">
        <f t="shared" si="14"/>
        <v/>
      </c>
    </row>
    <row r="61" spans="1:44" ht="15.6" x14ac:dyDescent="0.3">
      <c r="E61" s="130"/>
      <c r="F61" s="218"/>
      <c r="L61" s="131"/>
      <c r="N61" s="132"/>
      <c r="O61" s="40"/>
      <c r="P61" s="40"/>
      <c r="Q61" s="40"/>
      <c r="R61" s="39" t="str">
        <f t="shared" si="16"/>
        <v/>
      </c>
      <c r="S61" s="38" t="str">
        <f t="shared" si="17"/>
        <v/>
      </c>
      <c r="T61" s="38" t="str">
        <f t="shared" si="18"/>
        <v/>
      </c>
      <c r="U61" s="142" t="str">
        <f>IF(Att1SmallCarriers[[#This Row],[FEHB or PSHB]]="","",IF(Att1SmallCarriers[[#This Row],[FEHB or PSHB]]="FEHB",298.08,IF(Att1SmallCarriers[[#This Row],[FEHB or PSHB]]="PSHB",286.09,"")))</f>
        <v/>
      </c>
      <c r="V61" s="142" t="str">
        <f>IF(Att1SmallCarriers[[#This Row],[FEHB or PSHB]]="","",IF(Att1SmallCarriers[[#This Row],[FEHB or PSHB]]="FEHB",650,IF(Att1SmallCarriers[[#This Row],[FEHB or PSHB]]="PSHB",618.4,"")))</f>
        <v/>
      </c>
      <c r="W61" s="142" t="str">
        <f>IF(Att1SmallCarriers[[#This Row],[FEHB or PSHB]]="","",IF(Att1SmallCarriers[[#This Row],[FEHB or PSHB]]="FEHB",714.23,IF(Att1SmallCarriers[[#This Row],[FEHB or PSHB]]="PSHB",672.95,"")))</f>
        <v/>
      </c>
      <c r="X61" s="38" t="str">
        <f t="shared" si="10"/>
        <v/>
      </c>
      <c r="Y61" s="212" t="str">
        <f>IF(F61="","",IF(S61&gt;0,MIN(Att1SmallCarriers[[#This Row],[2025 Maximum Government Contribution Based on Entry in Column B
Self+1]],ROUND(S61*0.75,2)),"New Option"))</f>
        <v/>
      </c>
      <c r="Z61" s="212" t="str">
        <f>IF(F61="","",IF(T61&gt;0,MIN(Att1SmallCarriers[[#This Row],[2025 Maximum Government Contribution Based on Entry in Column B
Family]],ROUND(T61*0.75,2)),"New Option"))</f>
        <v/>
      </c>
      <c r="AA61" s="38" t="str">
        <f t="shared" si="19"/>
        <v/>
      </c>
      <c r="AB61" s="38" t="str">
        <f t="shared" si="20"/>
        <v/>
      </c>
      <c r="AC61" s="38" t="str">
        <f t="shared" si="21"/>
        <v/>
      </c>
      <c r="AD61" s="38" t="str">
        <f t="shared" si="22"/>
        <v/>
      </c>
      <c r="AE61" s="38" t="str">
        <f t="shared" si="23"/>
        <v/>
      </c>
      <c r="AF61" s="38" t="str">
        <f t="shared" si="24"/>
        <v/>
      </c>
      <c r="AG61" s="84" t="e">
        <f>ROUND(Att1SmallCarriers[[#This Row],[2025 Maximum Government Contribution Based on Entry in Column B
Self]]*(1+$B$14),2)</f>
        <v>#VALUE!</v>
      </c>
      <c r="AH61" s="84" t="e">
        <f>ROUND(Att1SmallCarriers[[#This Row],[2025 Maximum Government Contribution Based on Entry in Column B
Self+1]]*(1+$B$14),2)</f>
        <v>#VALUE!</v>
      </c>
      <c r="AI61" s="84" t="e">
        <f>ROUND(Att1SmallCarriers[[#This Row],[2025 Maximum Government Contribution Based on Entry in Column B
Family]]*(1+$B$14),2)</f>
        <v>#VALUE!</v>
      </c>
      <c r="AJ61" s="212" t="str">
        <f>IF(F61="","",MIN(Att1SmallCarriers[[#This Row],[ESTIMATED 2026 Maximum Government Contribution
Self]],ROUND(AD61*0.75,2)))</f>
        <v/>
      </c>
      <c r="AK61" s="212" t="str">
        <f>IF(F61="","",MIN(Att1SmallCarriers[[#This Row],[ESTIMATED 2026 Maximum Government Contribution
Self+1]],ROUND(AE61*0.75,2)))</f>
        <v/>
      </c>
      <c r="AL61" s="212" t="str">
        <f>IF(F61="","",MIN(Att1SmallCarriers[[#This Row],[ESTIMATED 2026 Maximum Government Contribution
Family]],ROUND(AF61*0.75,2)))</f>
        <v/>
      </c>
      <c r="AM61" s="38" t="str">
        <f t="shared" si="25"/>
        <v/>
      </c>
      <c r="AN61" s="38" t="str">
        <f t="shared" si="26"/>
        <v/>
      </c>
      <c r="AO61" s="38" t="str">
        <f t="shared" si="27"/>
        <v/>
      </c>
      <c r="AP61" s="213" t="str">
        <f t="shared" si="12"/>
        <v/>
      </c>
      <c r="AQ61" s="213" t="str">
        <f t="shared" si="13"/>
        <v/>
      </c>
      <c r="AR61" s="213" t="str">
        <f t="shared" si="14"/>
        <v/>
      </c>
    </row>
    <row r="62" spans="1:44" ht="15.6" x14ac:dyDescent="0.3">
      <c r="E62" s="130"/>
      <c r="F62" s="218"/>
      <c r="L62" s="131"/>
      <c r="N62" s="132"/>
      <c r="O62" s="40"/>
      <c r="P62" s="40"/>
      <c r="Q62" s="40"/>
      <c r="R62" s="39" t="str">
        <f t="shared" si="16"/>
        <v/>
      </c>
      <c r="S62" s="38" t="str">
        <f t="shared" si="17"/>
        <v/>
      </c>
      <c r="T62" s="38" t="str">
        <f t="shared" si="18"/>
        <v/>
      </c>
      <c r="U62" s="142" t="str">
        <f>IF(Att1SmallCarriers[[#This Row],[FEHB or PSHB]]="","",IF(Att1SmallCarriers[[#This Row],[FEHB or PSHB]]="FEHB",298.08,IF(Att1SmallCarriers[[#This Row],[FEHB or PSHB]]="PSHB",286.09,"")))</f>
        <v/>
      </c>
      <c r="V62" s="142" t="str">
        <f>IF(Att1SmallCarriers[[#This Row],[FEHB or PSHB]]="","",IF(Att1SmallCarriers[[#This Row],[FEHB or PSHB]]="FEHB",650,IF(Att1SmallCarriers[[#This Row],[FEHB or PSHB]]="PSHB",618.4,"")))</f>
        <v/>
      </c>
      <c r="W62" s="142" t="str">
        <f>IF(Att1SmallCarriers[[#This Row],[FEHB or PSHB]]="","",IF(Att1SmallCarriers[[#This Row],[FEHB or PSHB]]="FEHB",714.23,IF(Att1SmallCarriers[[#This Row],[FEHB or PSHB]]="PSHB",672.95,"")))</f>
        <v/>
      </c>
      <c r="X62" s="38" t="str">
        <f t="shared" si="10"/>
        <v/>
      </c>
      <c r="Y62" s="212" t="str">
        <f>IF(F62="","",IF(S62&gt;0,MIN(Att1SmallCarriers[[#This Row],[2025 Maximum Government Contribution Based on Entry in Column B
Self+1]],ROUND(S62*0.75,2)),"New Option"))</f>
        <v/>
      </c>
      <c r="Z62" s="212" t="str">
        <f>IF(F62="","",IF(T62&gt;0,MIN(Att1SmallCarriers[[#This Row],[2025 Maximum Government Contribution Based on Entry in Column B
Family]],ROUND(T62*0.75,2)),"New Option"))</f>
        <v/>
      </c>
      <c r="AA62" s="38" t="str">
        <f t="shared" si="19"/>
        <v/>
      </c>
      <c r="AB62" s="38" t="str">
        <f t="shared" si="20"/>
        <v/>
      </c>
      <c r="AC62" s="38" t="str">
        <f t="shared" si="21"/>
        <v/>
      </c>
      <c r="AD62" s="38" t="str">
        <f t="shared" si="22"/>
        <v/>
      </c>
      <c r="AE62" s="38" t="str">
        <f t="shared" si="23"/>
        <v/>
      </c>
      <c r="AF62" s="38" t="str">
        <f t="shared" si="24"/>
        <v/>
      </c>
      <c r="AG62" s="84" t="e">
        <f>ROUND(Att1SmallCarriers[[#This Row],[2025 Maximum Government Contribution Based on Entry in Column B
Self]]*(1+$B$14),2)</f>
        <v>#VALUE!</v>
      </c>
      <c r="AH62" s="84" t="e">
        <f>ROUND(Att1SmallCarriers[[#This Row],[2025 Maximum Government Contribution Based on Entry in Column B
Self+1]]*(1+$B$14),2)</f>
        <v>#VALUE!</v>
      </c>
      <c r="AI62" s="84" t="e">
        <f>ROUND(Att1SmallCarriers[[#This Row],[2025 Maximum Government Contribution Based on Entry in Column B
Family]]*(1+$B$14),2)</f>
        <v>#VALUE!</v>
      </c>
      <c r="AJ62" s="212" t="str">
        <f>IF(F62="","",MIN(Att1SmallCarriers[[#This Row],[ESTIMATED 2026 Maximum Government Contribution
Self]],ROUND(AD62*0.75,2)))</f>
        <v/>
      </c>
      <c r="AK62" s="212" t="str">
        <f>IF(F62="","",MIN(Att1SmallCarriers[[#This Row],[ESTIMATED 2026 Maximum Government Contribution
Self+1]],ROUND(AE62*0.75,2)))</f>
        <v/>
      </c>
      <c r="AL62" s="212" t="str">
        <f>IF(F62="","",MIN(Att1SmallCarriers[[#This Row],[ESTIMATED 2026 Maximum Government Contribution
Family]],ROUND(AF62*0.75,2)))</f>
        <v/>
      </c>
      <c r="AM62" s="38" t="str">
        <f t="shared" si="25"/>
        <v/>
      </c>
      <c r="AN62" s="38" t="str">
        <f t="shared" si="26"/>
        <v/>
      </c>
      <c r="AO62" s="38" t="str">
        <f t="shared" si="27"/>
        <v/>
      </c>
      <c r="AP62" s="213" t="str">
        <f t="shared" si="12"/>
        <v/>
      </c>
      <c r="AQ62" s="213" t="str">
        <f t="shared" si="13"/>
        <v/>
      </c>
      <c r="AR62" s="213" t="str">
        <f t="shared" si="14"/>
        <v/>
      </c>
    </row>
    <row r="63" spans="1:44" ht="15.6" x14ac:dyDescent="0.3">
      <c r="E63" s="130"/>
      <c r="F63" s="218"/>
      <c r="L63" s="131"/>
      <c r="N63" s="132"/>
      <c r="O63" s="40"/>
      <c r="P63" s="40"/>
      <c r="Q63" s="40"/>
      <c r="R63" s="39" t="str">
        <f t="shared" si="16"/>
        <v/>
      </c>
      <c r="S63" s="38" t="str">
        <f t="shared" si="17"/>
        <v/>
      </c>
      <c r="T63" s="38" t="str">
        <f t="shared" si="18"/>
        <v/>
      </c>
      <c r="U63" s="142" t="str">
        <f>IF(Att1SmallCarriers[[#This Row],[FEHB or PSHB]]="","",IF(Att1SmallCarriers[[#This Row],[FEHB or PSHB]]="FEHB",298.08,IF(Att1SmallCarriers[[#This Row],[FEHB or PSHB]]="PSHB",286.09,"")))</f>
        <v/>
      </c>
      <c r="V63" s="142" t="str">
        <f>IF(Att1SmallCarriers[[#This Row],[FEHB or PSHB]]="","",IF(Att1SmallCarriers[[#This Row],[FEHB or PSHB]]="FEHB",650,IF(Att1SmallCarriers[[#This Row],[FEHB or PSHB]]="PSHB",618.4,"")))</f>
        <v/>
      </c>
      <c r="W63" s="142" t="str">
        <f>IF(Att1SmallCarriers[[#This Row],[FEHB or PSHB]]="","",IF(Att1SmallCarriers[[#This Row],[FEHB or PSHB]]="FEHB",714.23,IF(Att1SmallCarriers[[#This Row],[FEHB or PSHB]]="PSHB",672.95,"")))</f>
        <v/>
      </c>
      <c r="X63" s="38" t="str">
        <f t="shared" si="10"/>
        <v/>
      </c>
      <c r="Y63" s="212" t="str">
        <f>IF(F63="","",IF(S63&gt;0,MIN(Att1SmallCarriers[[#This Row],[2025 Maximum Government Contribution Based on Entry in Column B
Self+1]],ROUND(S63*0.75,2)),"New Option"))</f>
        <v/>
      </c>
      <c r="Z63" s="212" t="str">
        <f>IF(F63="","",IF(T63&gt;0,MIN(Att1SmallCarriers[[#This Row],[2025 Maximum Government Contribution Based on Entry in Column B
Family]],ROUND(T63*0.75,2)),"New Option"))</f>
        <v/>
      </c>
      <c r="AA63" s="38" t="str">
        <f t="shared" si="19"/>
        <v/>
      </c>
      <c r="AB63" s="38" t="str">
        <f t="shared" si="20"/>
        <v/>
      </c>
      <c r="AC63" s="38" t="str">
        <f t="shared" si="21"/>
        <v/>
      </c>
      <c r="AD63" s="38" t="str">
        <f t="shared" si="22"/>
        <v/>
      </c>
      <c r="AE63" s="38" t="str">
        <f t="shared" si="23"/>
        <v/>
      </c>
      <c r="AF63" s="38" t="str">
        <f t="shared" si="24"/>
        <v/>
      </c>
      <c r="AG63" s="84" t="e">
        <f>ROUND(Att1SmallCarriers[[#This Row],[2025 Maximum Government Contribution Based on Entry in Column B
Self]]*(1+$B$14),2)</f>
        <v>#VALUE!</v>
      </c>
      <c r="AH63" s="84" t="e">
        <f>ROUND(Att1SmallCarriers[[#This Row],[2025 Maximum Government Contribution Based on Entry in Column B
Self+1]]*(1+$B$14),2)</f>
        <v>#VALUE!</v>
      </c>
      <c r="AI63" s="84" t="e">
        <f>ROUND(Att1SmallCarriers[[#This Row],[2025 Maximum Government Contribution Based on Entry in Column B
Family]]*(1+$B$14),2)</f>
        <v>#VALUE!</v>
      </c>
      <c r="AJ63" s="212" t="str">
        <f>IF(F63="","",MIN(Att1SmallCarriers[[#This Row],[ESTIMATED 2026 Maximum Government Contribution
Self]],ROUND(AD63*0.75,2)))</f>
        <v/>
      </c>
      <c r="AK63" s="212" t="str">
        <f>IF(F63="","",MIN(Att1SmallCarriers[[#This Row],[ESTIMATED 2026 Maximum Government Contribution
Self+1]],ROUND(AE63*0.75,2)))</f>
        <v/>
      </c>
      <c r="AL63" s="212" t="str">
        <f>IF(F63="","",MIN(Att1SmallCarriers[[#This Row],[ESTIMATED 2026 Maximum Government Contribution
Family]],ROUND(AF63*0.75,2)))</f>
        <v/>
      </c>
      <c r="AM63" s="38" t="str">
        <f t="shared" si="25"/>
        <v/>
      </c>
      <c r="AN63" s="38" t="str">
        <f t="shared" si="26"/>
        <v/>
      </c>
      <c r="AO63" s="38" t="str">
        <f t="shared" si="27"/>
        <v/>
      </c>
      <c r="AP63" s="213" t="str">
        <f t="shared" si="12"/>
        <v/>
      </c>
      <c r="AQ63" s="213" t="str">
        <f t="shared" si="13"/>
        <v/>
      </c>
      <c r="AR63" s="213" t="str">
        <f t="shared" si="14"/>
        <v/>
      </c>
    </row>
    <row r="64" spans="1:44" ht="15.6" x14ac:dyDescent="0.3">
      <c r="E64" s="130"/>
      <c r="F64" s="218"/>
      <c r="L64" s="131"/>
      <c r="N64" s="132"/>
      <c r="O64" s="40"/>
      <c r="P64" s="40"/>
      <c r="Q64" s="40"/>
      <c r="R64" s="39" t="str">
        <f t="shared" si="16"/>
        <v/>
      </c>
      <c r="S64" s="38" t="str">
        <f t="shared" si="17"/>
        <v/>
      </c>
      <c r="T64" s="38" t="str">
        <f t="shared" si="18"/>
        <v/>
      </c>
      <c r="U64" s="142" t="str">
        <f>IF(Att1SmallCarriers[[#This Row],[FEHB or PSHB]]="","",IF(Att1SmallCarriers[[#This Row],[FEHB or PSHB]]="FEHB",298.08,IF(Att1SmallCarriers[[#This Row],[FEHB or PSHB]]="PSHB",286.09,"")))</f>
        <v/>
      </c>
      <c r="V64" s="142" t="str">
        <f>IF(Att1SmallCarriers[[#This Row],[FEHB or PSHB]]="","",IF(Att1SmallCarriers[[#This Row],[FEHB or PSHB]]="FEHB",650,IF(Att1SmallCarriers[[#This Row],[FEHB or PSHB]]="PSHB",618.4,"")))</f>
        <v/>
      </c>
      <c r="W64" s="142" t="str">
        <f>IF(Att1SmallCarriers[[#This Row],[FEHB or PSHB]]="","",IF(Att1SmallCarriers[[#This Row],[FEHB or PSHB]]="FEHB",714.23,IF(Att1SmallCarriers[[#This Row],[FEHB or PSHB]]="PSHB",672.95,"")))</f>
        <v/>
      </c>
      <c r="X64" s="38" t="str">
        <f t="shared" si="10"/>
        <v/>
      </c>
      <c r="Y64" s="212" t="str">
        <f>IF(F64="","",IF(S64&gt;0,MIN(Att1SmallCarriers[[#This Row],[2025 Maximum Government Contribution Based on Entry in Column B
Self+1]],ROUND(S64*0.75,2)),"New Option"))</f>
        <v/>
      </c>
      <c r="Z64" s="212" t="str">
        <f>IF(F64="","",IF(T64&gt;0,MIN(Att1SmallCarriers[[#This Row],[2025 Maximum Government Contribution Based on Entry in Column B
Family]],ROUND(T64*0.75,2)),"New Option"))</f>
        <v/>
      </c>
      <c r="AA64" s="38" t="str">
        <f t="shared" si="19"/>
        <v/>
      </c>
      <c r="AB64" s="38" t="str">
        <f t="shared" si="20"/>
        <v/>
      </c>
      <c r="AC64" s="38" t="str">
        <f t="shared" si="21"/>
        <v/>
      </c>
      <c r="AD64" s="38" t="str">
        <f t="shared" si="22"/>
        <v/>
      </c>
      <c r="AE64" s="38" t="str">
        <f t="shared" si="23"/>
        <v/>
      </c>
      <c r="AF64" s="38" t="str">
        <f t="shared" si="24"/>
        <v/>
      </c>
      <c r="AG64" s="84" t="e">
        <f>ROUND(Att1SmallCarriers[[#This Row],[2025 Maximum Government Contribution Based on Entry in Column B
Self]]*(1+$B$14),2)</f>
        <v>#VALUE!</v>
      </c>
      <c r="AH64" s="84" t="e">
        <f>ROUND(Att1SmallCarriers[[#This Row],[2025 Maximum Government Contribution Based on Entry in Column B
Self+1]]*(1+$B$14),2)</f>
        <v>#VALUE!</v>
      </c>
      <c r="AI64" s="84" t="e">
        <f>ROUND(Att1SmallCarriers[[#This Row],[2025 Maximum Government Contribution Based on Entry in Column B
Family]]*(1+$B$14),2)</f>
        <v>#VALUE!</v>
      </c>
      <c r="AJ64" s="212" t="str">
        <f>IF(F64="","",MIN(Att1SmallCarriers[[#This Row],[ESTIMATED 2026 Maximum Government Contribution
Self]],ROUND(AD64*0.75,2)))</f>
        <v/>
      </c>
      <c r="AK64" s="212" t="str">
        <f>IF(F64="","",MIN(Att1SmallCarriers[[#This Row],[ESTIMATED 2026 Maximum Government Contribution
Self+1]],ROUND(AE64*0.75,2)))</f>
        <v/>
      </c>
      <c r="AL64" s="212" t="str">
        <f>IF(F64="","",MIN(Att1SmallCarriers[[#This Row],[ESTIMATED 2026 Maximum Government Contribution
Family]],ROUND(AF64*0.75,2)))</f>
        <v/>
      </c>
      <c r="AM64" s="38" t="str">
        <f t="shared" si="25"/>
        <v/>
      </c>
      <c r="AN64" s="38" t="str">
        <f t="shared" si="26"/>
        <v/>
      </c>
      <c r="AO64" s="38" t="str">
        <f t="shared" si="27"/>
        <v/>
      </c>
      <c r="AP64" s="213" t="str">
        <f t="shared" si="12"/>
        <v/>
      </c>
      <c r="AQ64" s="213" t="str">
        <f t="shared" si="13"/>
        <v/>
      </c>
      <c r="AR64" s="213" t="str">
        <f t="shared" si="14"/>
        <v/>
      </c>
    </row>
    <row r="65" spans="5:44" ht="15.6" x14ac:dyDescent="0.3">
      <c r="E65" s="130"/>
      <c r="F65" s="218"/>
      <c r="L65" s="131"/>
      <c r="N65" s="132"/>
      <c r="O65" s="40"/>
      <c r="P65" s="40"/>
      <c r="Q65" s="40"/>
      <c r="R65" s="39" t="str">
        <f t="shared" si="16"/>
        <v/>
      </c>
      <c r="S65" s="38" t="str">
        <f t="shared" si="17"/>
        <v/>
      </c>
      <c r="T65" s="38" t="str">
        <f t="shared" si="18"/>
        <v/>
      </c>
      <c r="U65" s="142" t="str">
        <f>IF(Att1SmallCarriers[[#This Row],[FEHB or PSHB]]="","",IF(Att1SmallCarriers[[#This Row],[FEHB or PSHB]]="FEHB",298.08,IF(Att1SmallCarriers[[#This Row],[FEHB or PSHB]]="PSHB",286.09,"")))</f>
        <v/>
      </c>
      <c r="V65" s="142" t="str">
        <f>IF(Att1SmallCarriers[[#This Row],[FEHB or PSHB]]="","",IF(Att1SmallCarriers[[#This Row],[FEHB or PSHB]]="FEHB",650,IF(Att1SmallCarriers[[#This Row],[FEHB or PSHB]]="PSHB",618.4,"")))</f>
        <v/>
      </c>
      <c r="W65" s="142" t="str">
        <f>IF(Att1SmallCarriers[[#This Row],[FEHB or PSHB]]="","",IF(Att1SmallCarriers[[#This Row],[FEHB or PSHB]]="FEHB",714.23,IF(Att1SmallCarriers[[#This Row],[FEHB or PSHB]]="PSHB",672.95,"")))</f>
        <v/>
      </c>
      <c r="X65" s="38" t="str">
        <f t="shared" si="10"/>
        <v/>
      </c>
      <c r="Y65" s="212" t="str">
        <f>IF(F65="","",IF(S65&gt;0,MIN(Att1SmallCarriers[[#This Row],[2025 Maximum Government Contribution Based on Entry in Column B
Self+1]],ROUND(S65*0.75,2)),"New Option"))</f>
        <v/>
      </c>
      <c r="Z65" s="212" t="str">
        <f>IF(F65="","",IF(T65&gt;0,MIN(Att1SmallCarriers[[#This Row],[2025 Maximum Government Contribution Based on Entry in Column B
Family]],ROUND(T65*0.75,2)),"New Option"))</f>
        <v/>
      </c>
      <c r="AA65" s="38" t="str">
        <f t="shared" si="19"/>
        <v/>
      </c>
      <c r="AB65" s="38" t="str">
        <f t="shared" si="20"/>
        <v/>
      </c>
      <c r="AC65" s="38" t="str">
        <f t="shared" si="21"/>
        <v/>
      </c>
      <c r="AD65" s="38" t="str">
        <f t="shared" si="22"/>
        <v/>
      </c>
      <c r="AE65" s="38" t="str">
        <f t="shared" si="23"/>
        <v/>
      </c>
      <c r="AF65" s="38" t="str">
        <f t="shared" si="24"/>
        <v/>
      </c>
      <c r="AG65" s="84" t="e">
        <f>ROUND(Att1SmallCarriers[[#This Row],[2025 Maximum Government Contribution Based on Entry in Column B
Self]]*(1+$B$14),2)</f>
        <v>#VALUE!</v>
      </c>
      <c r="AH65" s="84" t="e">
        <f>ROUND(Att1SmallCarriers[[#This Row],[2025 Maximum Government Contribution Based on Entry in Column B
Self+1]]*(1+$B$14),2)</f>
        <v>#VALUE!</v>
      </c>
      <c r="AI65" s="84" t="e">
        <f>ROUND(Att1SmallCarriers[[#This Row],[2025 Maximum Government Contribution Based on Entry in Column B
Family]]*(1+$B$14),2)</f>
        <v>#VALUE!</v>
      </c>
      <c r="AJ65" s="212" t="str">
        <f>IF(F65="","",MIN(Att1SmallCarriers[[#This Row],[ESTIMATED 2026 Maximum Government Contribution
Self]],ROUND(AD65*0.75,2)))</f>
        <v/>
      </c>
      <c r="AK65" s="212" t="str">
        <f>IF(F65="","",MIN(Att1SmallCarriers[[#This Row],[ESTIMATED 2026 Maximum Government Contribution
Self+1]],ROUND(AE65*0.75,2)))</f>
        <v/>
      </c>
      <c r="AL65" s="212" t="str">
        <f>IF(F65="","",MIN(Att1SmallCarriers[[#This Row],[ESTIMATED 2026 Maximum Government Contribution
Family]],ROUND(AF65*0.75,2)))</f>
        <v/>
      </c>
      <c r="AM65" s="38" t="str">
        <f t="shared" si="25"/>
        <v/>
      </c>
      <c r="AN65" s="38" t="str">
        <f t="shared" si="26"/>
        <v/>
      </c>
      <c r="AO65" s="38" t="str">
        <f t="shared" si="27"/>
        <v/>
      </c>
      <c r="AP65" s="213" t="str">
        <f t="shared" si="12"/>
        <v/>
      </c>
      <c r="AQ65" s="213" t="str">
        <f t="shared" si="13"/>
        <v/>
      </c>
      <c r="AR65" s="213" t="str">
        <f t="shared" si="14"/>
        <v/>
      </c>
    </row>
    <row r="66" spans="5:44" ht="15.6" x14ac:dyDescent="0.3">
      <c r="E66" s="130"/>
      <c r="F66" s="218"/>
      <c r="L66" s="131"/>
      <c r="N66" s="132"/>
      <c r="O66" s="40"/>
      <c r="P66" s="40"/>
      <c r="Q66" s="40"/>
      <c r="R66" s="39" t="str">
        <f t="shared" si="16"/>
        <v/>
      </c>
      <c r="S66" s="38" t="str">
        <f t="shared" si="17"/>
        <v/>
      </c>
      <c r="T66" s="38" t="str">
        <f t="shared" si="18"/>
        <v/>
      </c>
      <c r="U66" s="142" t="str">
        <f>IF(Att1SmallCarriers[[#This Row],[FEHB or PSHB]]="","",IF(Att1SmallCarriers[[#This Row],[FEHB or PSHB]]="FEHB",298.08,IF(Att1SmallCarriers[[#This Row],[FEHB or PSHB]]="PSHB",286.09,"")))</f>
        <v/>
      </c>
      <c r="V66" s="142" t="str">
        <f>IF(Att1SmallCarriers[[#This Row],[FEHB or PSHB]]="","",IF(Att1SmallCarriers[[#This Row],[FEHB or PSHB]]="FEHB",650,IF(Att1SmallCarriers[[#This Row],[FEHB or PSHB]]="PSHB",618.4,"")))</f>
        <v/>
      </c>
      <c r="W66" s="142" t="str">
        <f>IF(Att1SmallCarriers[[#This Row],[FEHB or PSHB]]="","",IF(Att1SmallCarriers[[#This Row],[FEHB or PSHB]]="FEHB",714.23,IF(Att1SmallCarriers[[#This Row],[FEHB or PSHB]]="PSHB",672.95,"")))</f>
        <v/>
      </c>
      <c r="X66" s="38" t="str">
        <f t="shared" si="10"/>
        <v/>
      </c>
      <c r="Y66" s="212" t="str">
        <f>IF(F66="","",IF(S66&gt;0,MIN(Att1SmallCarriers[[#This Row],[2025 Maximum Government Contribution Based on Entry in Column B
Self+1]],ROUND(S66*0.75,2)),"New Option"))</f>
        <v/>
      </c>
      <c r="Z66" s="212" t="str">
        <f>IF(F66="","",IF(T66&gt;0,MIN(Att1SmallCarriers[[#This Row],[2025 Maximum Government Contribution Based on Entry in Column B
Family]],ROUND(T66*0.75,2)),"New Option"))</f>
        <v/>
      </c>
      <c r="AA66" s="38" t="str">
        <f t="shared" si="19"/>
        <v/>
      </c>
      <c r="AB66" s="38" t="str">
        <f t="shared" si="20"/>
        <v/>
      </c>
      <c r="AC66" s="38" t="str">
        <f t="shared" si="21"/>
        <v/>
      </c>
      <c r="AD66" s="38" t="str">
        <f t="shared" si="22"/>
        <v/>
      </c>
      <c r="AE66" s="38" t="str">
        <f t="shared" si="23"/>
        <v/>
      </c>
      <c r="AF66" s="38" t="str">
        <f t="shared" si="24"/>
        <v/>
      </c>
      <c r="AG66" s="84" t="e">
        <f>ROUND(Att1SmallCarriers[[#This Row],[2025 Maximum Government Contribution Based on Entry in Column B
Self]]*(1+$B$14),2)</f>
        <v>#VALUE!</v>
      </c>
      <c r="AH66" s="84" t="e">
        <f>ROUND(Att1SmallCarriers[[#This Row],[2025 Maximum Government Contribution Based on Entry in Column B
Self+1]]*(1+$B$14),2)</f>
        <v>#VALUE!</v>
      </c>
      <c r="AI66" s="84" t="e">
        <f>ROUND(Att1SmallCarriers[[#This Row],[2025 Maximum Government Contribution Based on Entry in Column B
Family]]*(1+$B$14),2)</f>
        <v>#VALUE!</v>
      </c>
      <c r="AJ66" s="212" t="str">
        <f>IF(F66="","",MIN(Att1SmallCarriers[[#This Row],[ESTIMATED 2026 Maximum Government Contribution
Self]],ROUND(AD66*0.75,2)))</f>
        <v/>
      </c>
      <c r="AK66" s="212" t="str">
        <f>IF(F66="","",MIN(Att1SmallCarriers[[#This Row],[ESTIMATED 2026 Maximum Government Contribution
Self+1]],ROUND(AE66*0.75,2)))</f>
        <v/>
      </c>
      <c r="AL66" s="212" t="str">
        <f>IF(F66="","",MIN(Att1SmallCarriers[[#This Row],[ESTIMATED 2026 Maximum Government Contribution
Family]],ROUND(AF66*0.75,2)))</f>
        <v/>
      </c>
      <c r="AM66" s="38" t="str">
        <f t="shared" si="25"/>
        <v/>
      </c>
      <c r="AN66" s="38" t="str">
        <f t="shared" si="26"/>
        <v/>
      </c>
      <c r="AO66" s="38" t="str">
        <f t="shared" si="27"/>
        <v/>
      </c>
      <c r="AP66" s="213" t="str">
        <f t="shared" si="12"/>
        <v/>
      </c>
      <c r="AQ66" s="213" t="str">
        <f t="shared" si="13"/>
        <v/>
      </c>
      <c r="AR66" s="213" t="str">
        <f t="shared" si="14"/>
        <v/>
      </c>
    </row>
    <row r="67" spans="5:44" ht="15.6" x14ac:dyDescent="0.3">
      <c r="E67" s="130"/>
      <c r="F67" s="218"/>
      <c r="L67" s="131"/>
      <c r="N67" s="132"/>
      <c r="O67" s="40"/>
      <c r="P67" s="40"/>
      <c r="Q67" s="40"/>
      <c r="R67" s="39" t="str">
        <f t="shared" si="16"/>
        <v/>
      </c>
      <c r="S67" s="38" t="str">
        <f t="shared" si="17"/>
        <v/>
      </c>
      <c r="T67" s="38" t="str">
        <f t="shared" si="18"/>
        <v/>
      </c>
      <c r="U67" s="142" t="str">
        <f>IF(Att1SmallCarriers[[#This Row],[FEHB or PSHB]]="","",IF(Att1SmallCarriers[[#This Row],[FEHB or PSHB]]="FEHB",298.08,IF(Att1SmallCarriers[[#This Row],[FEHB or PSHB]]="PSHB",286.09,"")))</f>
        <v/>
      </c>
      <c r="V67" s="142" t="str">
        <f>IF(Att1SmallCarriers[[#This Row],[FEHB or PSHB]]="","",IF(Att1SmallCarriers[[#This Row],[FEHB or PSHB]]="FEHB",650,IF(Att1SmallCarriers[[#This Row],[FEHB or PSHB]]="PSHB",618.4,"")))</f>
        <v/>
      </c>
      <c r="W67" s="142" t="str">
        <f>IF(Att1SmallCarriers[[#This Row],[FEHB or PSHB]]="","",IF(Att1SmallCarriers[[#This Row],[FEHB or PSHB]]="FEHB",714.23,IF(Att1SmallCarriers[[#This Row],[FEHB or PSHB]]="PSHB",672.95,"")))</f>
        <v/>
      </c>
      <c r="X67" s="38" t="str">
        <f t="shared" si="10"/>
        <v/>
      </c>
      <c r="Y67" s="212" t="str">
        <f>IF(F67="","",IF(S67&gt;0,MIN(Att1SmallCarriers[[#This Row],[2025 Maximum Government Contribution Based on Entry in Column B
Self+1]],ROUND(S67*0.75,2)),"New Option"))</f>
        <v/>
      </c>
      <c r="Z67" s="212" t="str">
        <f>IF(F67="","",IF(T67&gt;0,MIN(Att1SmallCarriers[[#This Row],[2025 Maximum Government Contribution Based on Entry in Column B
Family]],ROUND(T67*0.75,2)),"New Option"))</f>
        <v/>
      </c>
      <c r="AA67" s="38" t="str">
        <f t="shared" si="19"/>
        <v/>
      </c>
      <c r="AB67" s="38" t="str">
        <f t="shared" si="20"/>
        <v/>
      </c>
      <c r="AC67" s="38" t="str">
        <f t="shared" si="21"/>
        <v/>
      </c>
      <c r="AD67" s="38" t="str">
        <f t="shared" si="22"/>
        <v/>
      </c>
      <c r="AE67" s="38" t="str">
        <f t="shared" si="23"/>
        <v/>
      </c>
      <c r="AF67" s="38" t="str">
        <f t="shared" si="24"/>
        <v/>
      </c>
      <c r="AG67" s="84" t="e">
        <f>ROUND(Att1SmallCarriers[[#This Row],[2025 Maximum Government Contribution Based on Entry in Column B
Self]]*(1+$B$14),2)</f>
        <v>#VALUE!</v>
      </c>
      <c r="AH67" s="84" t="e">
        <f>ROUND(Att1SmallCarriers[[#This Row],[2025 Maximum Government Contribution Based on Entry in Column B
Self+1]]*(1+$B$14),2)</f>
        <v>#VALUE!</v>
      </c>
      <c r="AI67" s="84" t="e">
        <f>ROUND(Att1SmallCarriers[[#This Row],[2025 Maximum Government Contribution Based on Entry in Column B
Family]]*(1+$B$14),2)</f>
        <v>#VALUE!</v>
      </c>
      <c r="AJ67" s="212" t="str">
        <f>IF(F67="","",MIN(Att1SmallCarriers[[#This Row],[ESTIMATED 2026 Maximum Government Contribution
Self]],ROUND(AD67*0.75,2)))</f>
        <v/>
      </c>
      <c r="AK67" s="212" t="str">
        <f>IF(F67="","",MIN(Att1SmallCarriers[[#This Row],[ESTIMATED 2026 Maximum Government Contribution
Self+1]],ROUND(AE67*0.75,2)))</f>
        <v/>
      </c>
      <c r="AL67" s="212" t="str">
        <f>IF(F67="","",MIN(Att1SmallCarriers[[#This Row],[ESTIMATED 2026 Maximum Government Contribution
Family]],ROUND(AF67*0.75,2)))</f>
        <v/>
      </c>
      <c r="AM67" s="38" t="str">
        <f t="shared" si="25"/>
        <v/>
      </c>
      <c r="AN67" s="38" t="str">
        <f t="shared" si="26"/>
        <v/>
      </c>
      <c r="AO67" s="38" t="str">
        <f t="shared" si="27"/>
        <v/>
      </c>
      <c r="AP67" s="213" t="str">
        <f t="shared" si="12"/>
        <v/>
      </c>
      <c r="AQ67" s="213" t="str">
        <f t="shared" si="13"/>
        <v/>
      </c>
      <c r="AR67" s="213" t="str">
        <f t="shared" si="14"/>
        <v/>
      </c>
    </row>
    <row r="68" spans="5:44" ht="15.6" x14ac:dyDescent="0.3">
      <c r="E68" s="130"/>
      <c r="F68" s="218"/>
      <c r="L68" s="131"/>
      <c r="N68" s="132"/>
      <c r="O68" s="40"/>
      <c r="P68" s="40"/>
      <c r="Q68" s="40"/>
      <c r="R68" s="39" t="str">
        <f t="shared" si="16"/>
        <v/>
      </c>
      <c r="S68" s="38" t="str">
        <f t="shared" si="17"/>
        <v/>
      </c>
      <c r="T68" s="38" t="str">
        <f t="shared" si="18"/>
        <v/>
      </c>
      <c r="U68" s="142" t="str">
        <f>IF(Att1SmallCarriers[[#This Row],[FEHB or PSHB]]="","",IF(Att1SmallCarriers[[#This Row],[FEHB or PSHB]]="FEHB",298.08,IF(Att1SmallCarriers[[#This Row],[FEHB or PSHB]]="PSHB",286.09,"")))</f>
        <v/>
      </c>
      <c r="V68" s="142" t="str">
        <f>IF(Att1SmallCarriers[[#This Row],[FEHB or PSHB]]="","",IF(Att1SmallCarriers[[#This Row],[FEHB or PSHB]]="FEHB",650,IF(Att1SmallCarriers[[#This Row],[FEHB or PSHB]]="PSHB",618.4,"")))</f>
        <v/>
      </c>
      <c r="W68" s="142" t="str">
        <f>IF(Att1SmallCarriers[[#This Row],[FEHB or PSHB]]="","",IF(Att1SmallCarriers[[#This Row],[FEHB or PSHB]]="FEHB",714.23,IF(Att1SmallCarriers[[#This Row],[FEHB or PSHB]]="PSHB",672.95,"")))</f>
        <v/>
      </c>
      <c r="X68" s="38" t="str">
        <f t="shared" si="10"/>
        <v/>
      </c>
      <c r="Y68" s="212" t="str">
        <f>IF(F68="","",IF(S68&gt;0,MIN(Att1SmallCarriers[[#This Row],[2025 Maximum Government Contribution Based on Entry in Column B
Self+1]],ROUND(S68*0.75,2)),"New Option"))</f>
        <v/>
      </c>
      <c r="Z68" s="212" t="str">
        <f>IF(F68="","",IF(T68&gt;0,MIN(Att1SmallCarriers[[#This Row],[2025 Maximum Government Contribution Based on Entry in Column B
Family]],ROUND(T68*0.75,2)),"New Option"))</f>
        <v/>
      </c>
      <c r="AA68" s="38" t="str">
        <f t="shared" si="19"/>
        <v/>
      </c>
      <c r="AB68" s="38" t="str">
        <f t="shared" si="20"/>
        <v/>
      </c>
      <c r="AC68" s="38" t="str">
        <f t="shared" si="21"/>
        <v/>
      </c>
      <c r="AD68" s="38" t="str">
        <f t="shared" si="22"/>
        <v/>
      </c>
      <c r="AE68" s="38" t="str">
        <f t="shared" si="23"/>
        <v/>
      </c>
      <c r="AF68" s="38" t="str">
        <f t="shared" si="24"/>
        <v/>
      </c>
      <c r="AG68" s="84" t="e">
        <f>ROUND(Att1SmallCarriers[[#This Row],[2025 Maximum Government Contribution Based on Entry in Column B
Self]]*(1+$B$14),2)</f>
        <v>#VALUE!</v>
      </c>
      <c r="AH68" s="84" t="e">
        <f>ROUND(Att1SmallCarriers[[#This Row],[2025 Maximum Government Contribution Based on Entry in Column B
Self+1]]*(1+$B$14),2)</f>
        <v>#VALUE!</v>
      </c>
      <c r="AI68" s="84" t="e">
        <f>ROUND(Att1SmallCarriers[[#This Row],[2025 Maximum Government Contribution Based on Entry in Column B
Family]]*(1+$B$14),2)</f>
        <v>#VALUE!</v>
      </c>
      <c r="AJ68" s="212" t="str">
        <f>IF(F68="","",MIN(Att1SmallCarriers[[#This Row],[ESTIMATED 2026 Maximum Government Contribution
Self]],ROUND(AD68*0.75,2)))</f>
        <v/>
      </c>
      <c r="AK68" s="212" t="str">
        <f>IF(F68="","",MIN(Att1SmallCarriers[[#This Row],[ESTIMATED 2026 Maximum Government Contribution
Self+1]],ROUND(AE68*0.75,2)))</f>
        <v/>
      </c>
      <c r="AL68" s="212" t="str">
        <f>IF(F68="","",MIN(Att1SmallCarriers[[#This Row],[ESTIMATED 2026 Maximum Government Contribution
Family]],ROUND(AF68*0.75,2)))</f>
        <v/>
      </c>
      <c r="AM68" s="38" t="str">
        <f t="shared" si="25"/>
        <v/>
      </c>
      <c r="AN68" s="38" t="str">
        <f t="shared" si="26"/>
        <v/>
      </c>
      <c r="AO68" s="38" t="str">
        <f t="shared" si="27"/>
        <v/>
      </c>
      <c r="AP68" s="213" t="str">
        <f t="shared" si="12"/>
        <v/>
      </c>
      <c r="AQ68" s="213" t="str">
        <f t="shared" si="13"/>
        <v/>
      </c>
      <c r="AR68" s="213" t="str">
        <f t="shared" si="14"/>
        <v/>
      </c>
    </row>
    <row r="69" spans="5:44" ht="15.6" x14ac:dyDescent="0.3">
      <c r="E69" s="130"/>
      <c r="F69" s="218"/>
      <c r="L69" s="131"/>
      <c r="N69" s="132"/>
      <c r="O69" s="40"/>
      <c r="P69" s="40"/>
      <c r="Q69" s="40"/>
      <c r="R69" s="39" t="str">
        <f t="shared" si="16"/>
        <v/>
      </c>
      <c r="S69" s="38" t="str">
        <f t="shared" si="17"/>
        <v/>
      </c>
      <c r="T69" s="38" t="str">
        <f t="shared" si="18"/>
        <v/>
      </c>
      <c r="U69" s="142" t="str">
        <f>IF(Att1SmallCarriers[[#This Row],[FEHB or PSHB]]="","",IF(Att1SmallCarriers[[#This Row],[FEHB or PSHB]]="FEHB",298.08,IF(Att1SmallCarriers[[#This Row],[FEHB or PSHB]]="PSHB",286.09,"")))</f>
        <v/>
      </c>
      <c r="V69" s="142" t="str">
        <f>IF(Att1SmallCarriers[[#This Row],[FEHB or PSHB]]="","",IF(Att1SmallCarriers[[#This Row],[FEHB or PSHB]]="FEHB",650,IF(Att1SmallCarriers[[#This Row],[FEHB or PSHB]]="PSHB",618.4,"")))</f>
        <v/>
      </c>
      <c r="W69" s="142" t="str">
        <f>IF(Att1SmallCarriers[[#This Row],[FEHB or PSHB]]="","",IF(Att1SmallCarriers[[#This Row],[FEHB or PSHB]]="FEHB",714.23,IF(Att1SmallCarriers[[#This Row],[FEHB or PSHB]]="PSHB",672.95,"")))</f>
        <v/>
      </c>
      <c r="X69" s="38" t="str">
        <f t="shared" si="10"/>
        <v/>
      </c>
      <c r="Y69" s="212" t="str">
        <f>IF(F69="","",IF(S69&gt;0,MIN(Att1SmallCarriers[[#This Row],[2025 Maximum Government Contribution Based on Entry in Column B
Self+1]],ROUND(S69*0.75,2)),"New Option"))</f>
        <v/>
      </c>
      <c r="Z69" s="212" t="str">
        <f>IF(F69="","",IF(T69&gt;0,MIN(Att1SmallCarriers[[#This Row],[2025 Maximum Government Contribution Based on Entry in Column B
Family]],ROUND(T69*0.75,2)),"New Option"))</f>
        <v/>
      </c>
      <c r="AA69" s="38" t="str">
        <f t="shared" si="19"/>
        <v/>
      </c>
      <c r="AB69" s="38" t="str">
        <f t="shared" si="20"/>
        <v/>
      </c>
      <c r="AC69" s="38" t="str">
        <f t="shared" si="21"/>
        <v/>
      </c>
      <c r="AD69" s="38" t="str">
        <f t="shared" si="22"/>
        <v/>
      </c>
      <c r="AE69" s="38" t="str">
        <f t="shared" si="23"/>
        <v/>
      </c>
      <c r="AF69" s="38" t="str">
        <f t="shared" si="24"/>
        <v/>
      </c>
      <c r="AG69" s="84" t="e">
        <f>ROUND(Att1SmallCarriers[[#This Row],[2025 Maximum Government Contribution Based on Entry in Column B
Self]]*(1+$B$14),2)</f>
        <v>#VALUE!</v>
      </c>
      <c r="AH69" s="84" t="e">
        <f>ROUND(Att1SmallCarriers[[#This Row],[2025 Maximum Government Contribution Based on Entry in Column B
Self+1]]*(1+$B$14),2)</f>
        <v>#VALUE!</v>
      </c>
      <c r="AI69" s="84" t="e">
        <f>ROUND(Att1SmallCarriers[[#This Row],[2025 Maximum Government Contribution Based on Entry in Column B
Family]]*(1+$B$14),2)</f>
        <v>#VALUE!</v>
      </c>
      <c r="AJ69" s="212" t="str">
        <f>IF(F69="","",MIN(Att1SmallCarriers[[#This Row],[ESTIMATED 2026 Maximum Government Contribution
Self]],ROUND(AD69*0.75,2)))</f>
        <v/>
      </c>
      <c r="AK69" s="212" t="str">
        <f>IF(F69="","",MIN(Att1SmallCarriers[[#This Row],[ESTIMATED 2026 Maximum Government Contribution
Self+1]],ROUND(AE69*0.75,2)))</f>
        <v/>
      </c>
      <c r="AL69" s="212" t="str">
        <f>IF(F69="","",MIN(Att1SmallCarriers[[#This Row],[ESTIMATED 2026 Maximum Government Contribution
Family]],ROUND(AF69*0.75,2)))</f>
        <v/>
      </c>
      <c r="AM69" s="38" t="str">
        <f t="shared" si="25"/>
        <v/>
      </c>
      <c r="AN69" s="38" t="str">
        <f t="shared" si="26"/>
        <v/>
      </c>
      <c r="AO69" s="38" t="str">
        <f t="shared" si="27"/>
        <v/>
      </c>
      <c r="AP69" s="213" t="str">
        <f t="shared" si="12"/>
        <v/>
      </c>
      <c r="AQ69" s="213" t="str">
        <f t="shared" si="13"/>
        <v/>
      </c>
      <c r="AR69" s="213" t="str">
        <f t="shared" si="14"/>
        <v/>
      </c>
    </row>
    <row r="70" spans="5:44" ht="15.6" x14ac:dyDescent="0.3">
      <c r="E70" s="130"/>
      <c r="F70" s="218"/>
      <c r="L70" s="131"/>
      <c r="N70" s="132"/>
      <c r="O70" s="40"/>
      <c r="P70" s="40"/>
      <c r="Q70" s="40"/>
      <c r="R70" s="39" t="str">
        <f t="shared" si="16"/>
        <v/>
      </c>
      <c r="S70" s="38" t="str">
        <f t="shared" si="17"/>
        <v/>
      </c>
      <c r="T70" s="38" t="str">
        <f t="shared" si="18"/>
        <v/>
      </c>
      <c r="U70" s="142" t="str">
        <f>IF(Att1SmallCarriers[[#This Row],[FEHB or PSHB]]="","",IF(Att1SmallCarriers[[#This Row],[FEHB or PSHB]]="FEHB",298.08,IF(Att1SmallCarriers[[#This Row],[FEHB or PSHB]]="PSHB",286.09,"")))</f>
        <v/>
      </c>
      <c r="V70" s="142" t="str">
        <f>IF(Att1SmallCarriers[[#This Row],[FEHB or PSHB]]="","",IF(Att1SmallCarriers[[#This Row],[FEHB or PSHB]]="FEHB",650,IF(Att1SmallCarriers[[#This Row],[FEHB or PSHB]]="PSHB",618.4,"")))</f>
        <v/>
      </c>
      <c r="W70" s="142" t="str">
        <f>IF(Att1SmallCarriers[[#This Row],[FEHB or PSHB]]="","",IF(Att1SmallCarriers[[#This Row],[FEHB or PSHB]]="FEHB",714.23,IF(Att1SmallCarriers[[#This Row],[FEHB or PSHB]]="PSHB",672.95,"")))</f>
        <v/>
      </c>
      <c r="X70" s="38" t="str">
        <f t="shared" si="10"/>
        <v/>
      </c>
      <c r="Y70" s="212" t="str">
        <f>IF(F70="","",IF(S70&gt;0,MIN(Att1SmallCarriers[[#This Row],[2025 Maximum Government Contribution Based on Entry in Column B
Self+1]],ROUND(S70*0.75,2)),"New Option"))</f>
        <v/>
      </c>
      <c r="Z70" s="212" t="str">
        <f>IF(F70="","",IF(T70&gt;0,MIN(Att1SmallCarriers[[#This Row],[2025 Maximum Government Contribution Based on Entry in Column B
Family]],ROUND(T70*0.75,2)),"New Option"))</f>
        <v/>
      </c>
      <c r="AA70" s="38" t="str">
        <f t="shared" si="19"/>
        <v/>
      </c>
      <c r="AB70" s="38" t="str">
        <f t="shared" si="20"/>
        <v/>
      </c>
      <c r="AC70" s="38" t="str">
        <f t="shared" si="21"/>
        <v/>
      </c>
      <c r="AD70" s="38" t="str">
        <f t="shared" si="22"/>
        <v/>
      </c>
      <c r="AE70" s="38" t="str">
        <f t="shared" si="23"/>
        <v/>
      </c>
      <c r="AF70" s="38" t="str">
        <f t="shared" si="24"/>
        <v/>
      </c>
      <c r="AG70" s="84" t="e">
        <f>ROUND(Att1SmallCarriers[[#This Row],[2025 Maximum Government Contribution Based on Entry in Column B
Self]]*(1+$B$14),2)</f>
        <v>#VALUE!</v>
      </c>
      <c r="AH70" s="84" t="e">
        <f>ROUND(Att1SmallCarriers[[#This Row],[2025 Maximum Government Contribution Based on Entry in Column B
Self+1]]*(1+$B$14),2)</f>
        <v>#VALUE!</v>
      </c>
      <c r="AI70" s="84" t="e">
        <f>ROUND(Att1SmallCarriers[[#This Row],[2025 Maximum Government Contribution Based on Entry in Column B
Family]]*(1+$B$14),2)</f>
        <v>#VALUE!</v>
      </c>
      <c r="AJ70" s="212" t="str">
        <f>IF(F70="","",MIN(Att1SmallCarriers[[#This Row],[ESTIMATED 2026 Maximum Government Contribution
Self]],ROUND(AD70*0.75,2)))</f>
        <v/>
      </c>
      <c r="AK70" s="212" t="str">
        <f>IF(F70="","",MIN(Att1SmallCarriers[[#This Row],[ESTIMATED 2026 Maximum Government Contribution
Self+1]],ROUND(AE70*0.75,2)))</f>
        <v/>
      </c>
      <c r="AL70" s="212" t="str">
        <f>IF(F70="","",MIN(Att1SmallCarriers[[#This Row],[ESTIMATED 2026 Maximum Government Contribution
Family]],ROUND(AF70*0.75,2)))</f>
        <v/>
      </c>
      <c r="AM70" s="38" t="str">
        <f t="shared" si="25"/>
        <v/>
      </c>
      <c r="AN70" s="38" t="str">
        <f t="shared" si="26"/>
        <v/>
      </c>
      <c r="AO70" s="38" t="str">
        <f t="shared" si="27"/>
        <v/>
      </c>
      <c r="AP70" s="213" t="str">
        <f t="shared" si="12"/>
        <v/>
      </c>
      <c r="AQ70" s="213" t="str">
        <f t="shared" si="13"/>
        <v/>
      </c>
      <c r="AR70" s="213" t="str">
        <f t="shared" si="14"/>
        <v/>
      </c>
    </row>
    <row r="71" spans="5:44" ht="15.6" x14ac:dyDescent="0.3">
      <c r="E71" s="130"/>
      <c r="F71" s="218"/>
      <c r="L71" s="131"/>
      <c r="N71" s="132"/>
      <c r="O71" s="40"/>
      <c r="P71" s="40"/>
      <c r="Q71" s="40"/>
      <c r="R71" s="39" t="str">
        <f t="shared" si="16"/>
        <v/>
      </c>
      <c r="S71" s="38" t="str">
        <f t="shared" si="17"/>
        <v/>
      </c>
      <c r="T71" s="38" t="str">
        <f t="shared" si="18"/>
        <v/>
      </c>
      <c r="U71" s="142" t="str">
        <f>IF(Att1SmallCarriers[[#This Row],[FEHB or PSHB]]="","",IF(Att1SmallCarriers[[#This Row],[FEHB or PSHB]]="FEHB",298.08,IF(Att1SmallCarriers[[#This Row],[FEHB or PSHB]]="PSHB",286.09,"")))</f>
        <v/>
      </c>
      <c r="V71" s="142" t="str">
        <f>IF(Att1SmallCarriers[[#This Row],[FEHB or PSHB]]="","",IF(Att1SmallCarriers[[#This Row],[FEHB or PSHB]]="FEHB",650,IF(Att1SmallCarriers[[#This Row],[FEHB or PSHB]]="PSHB",618.4,"")))</f>
        <v/>
      </c>
      <c r="W71" s="142" t="str">
        <f>IF(Att1SmallCarriers[[#This Row],[FEHB or PSHB]]="","",IF(Att1SmallCarriers[[#This Row],[FEHB or PSHB]]="FEHB",714.23,IF(Att1SmallCarriers[[#This Row],[FEHB or PSHB]]="PSHB",672.95,"")))</f>
        <v/>
      </c>
      <c r="X71" s="38" t="str">
        <f t="shared" si="10"/>
        <v/>
      </c>
      <c r="Y71" s="212" t="str">
        <f>IF(F71="","",IF(S71&gt;0,MIN(Att1SmallCarriers[[#This Row],[2025 Maximum Government Contribution Based on Entry in Column B
Self+1]],ROUND(S71*0.75,2)),"New Option"))</f>
        <v/>
      </c>
      <c r="Z71" s="212" t="str">
        <f>IF(F71="","",IF(T71&gt;0,MIN(Att1SmallCarriers[[#This Row],[2025 Maximum Government Contribution Based on Entry in Column B
Family]],ROUND(T71*0.75,2)),"New Option"))</f>
        <v/>
      </c>
      <c r="AA71" s="38" t="str">
        <f t="shared" si="19"/>
        <v/>
      </c>
      <c r="AB71" s="38" t="str">
        <f t="shared" si="20"/>
        <v/>
      </c>
      <c r="AC71" s="38" t="str">
        <f t="shared" si="21"/>
        <v/>
      </c>
      <c r="AD71" s="38" t="str">
        <f t="shared" si="22"/>
        <v/>
      </c>
      <c r="AE71" s="38" t="str">
        <f t="shared" si="23"/>
        <v/>
      </c>
      <c r="AF71" s="38" t="str">
        <f t="shared" si="24"/>
        <v/>
      </c>
      <c r="AG71" s="84" t="e">
        <f>ROUND(Att1SmallCarriers[[#This Row],[2025 Maximum Government Contribution Based on Entry in Column B
Self]]*(1+$B$14),2)</f>
        <v>#VALUE!</v>
      </c>
      <c r="AH71" s="84" t="e">
        <f>ROUND(Att1SmallCarriers[[#This Row],[2025 Maximum Government Contribution Based on Entry in Column B
Self+1]]*(1+$B$14),2)</f>
        <v>#VALUE!</v>
      </c>
      <c r="AI71" s="84" t="e">
        <f>ROUND(Att1SmallCarriers[[#This Row],[2025 Maximum Government Contribution Based on Entry in Column B
Family]]*(1+$B$14),2)</f>
        <v>#VALUE!</v>
      </c>
      <c r="AJ71" s="212" t="str">
        <f>IF(F71="","",MIN(Att1SmallCarriers[[#This Row],[ESTIMATED 2026 Maximum Government Contribution
Self]],ROUND(AD71*0.75,2)))</f>
        <v/>
      </c>
      <c r="AK71" s="212" t="str">
        <f>IF(F71="","",MIN(Att1SmallCarriers[[#This Row],[ESTIMATED 2026 Maximum Government Contribution
Self+1]],ROUND(AE71*0.75,2)))</f>
        <v/>
      </c>
      <c r="AL71" s="212" t="str">
        <f>IF(F71="","",MIN(Att1SmallCarriers[[#This Row],[ESTIMATED 2026 Maximum Government Contribution
Family]],ROUND(AF71*0.75,2)))</f>
        <v/>
      </c>
      <c r="AM71" s="38" t="str">
        <f t="shared" si="25"/>
        <v/>
      </c>
      <c r="AN71" s="38" t="str">
        <f t="shared" si="26"/>
        <v/>
      </c>
      <c r="AO71" s="38" t="str">
        <f t="shared" si="27"/>
        <v/>
      </c>
      <c r="AP71" s="213" t="str">
        <f t="shared" si="12"/>
        <v/>
      </c>
      <c r="AQ71" s="213" t="str">
        <f t="shared" si="13"/>
        <v/>
      </c>
      <c r="AR71" s="213" t="str">
        <f t="shared" si="14"/>
        <v/>
      </c>
    </row>
    <row r="72" spans="5:44" ht="15.6" x14ac:dyDescent="0.3">
      <c r="E72" s="130"/>
      <c r="F72" s="218"/>
      <c r="L72" s="131"/>
      <c r="N72" s="132"/>
      <c r="O72" s="40"/>
      <c r="P72" s="40"/>
      <c r="Q72" s="40"/>
      <c r="R72" s="39" t="str">
        <f t="shared" si="16"/>
        <v/>
      </c>
      <c r="S72" s="38" t="str">
        <f t="shared" si="17"/>
        <v/>
      </c>
      <c r="T72" s="38" t="str">
        <f t="shared" si="18"/>
        <v/>
      </c>
      <c r="U72" s="142" t="str">
        <f>IF(Att1SmallCarriers[[#This Row],[FEHB or PSHB]]="","",IF(Att1SmallCarriers[[#This Row],[FEHB or PSHB]]="FEHB",298.08,IF(Att1SmallCarriers[[#This Row],[FEHB or PSHB]]="PSHB",286.09,"")))</f>
        <v/>
      </c>
      <c r="V72" s="142" t="str">
        <f>IF(Att1SmallCarriers[[#This Row],[FEHB or PSHB]]="","",IF(Att1SmallCarriers[[#This Row],[FEHB or PSHB]]="FEHB",650,IF(Att1SmallCarriers[[#This Row],[FEHB or PSHB]]="PSHB",618.4,"")))</f>
        <v/>
      </c>
      <c r="W72" s="142" t="str">
        <f>IF(Att1SmallCarriers[[#This Row],[FEHB or PSHB]]="","",IF(Att1SmallCarriers[[#This Row],[FEHB or PSHB]]="FEHB",714.23,IF(Att1SmallCarriers[[#This Row],[FEHB or PSHB]]="PSHB",672.95,"")))</f>
        <v/>
      </c>
      <c r="X72" s="38" t="str">
        <f t="shared" si="10"/>
        <v/>
      </c>
      <c r="Y72" s="212" t="str">
        <f>IF(F72="","",IF(S72&gt;0,MIN(Att1SmallCarriers[[#This Row],[2025 Maximum Government Contribution Based on Entry in Column B
Self+1]],ROUND(S72*0.75,2)),"New Option"))</f>
        <v/>
      </c>
      <c r="Z72" s="212" t="str">
        <f>IF(F72="","",IF(T72&gt;0,MIN(Att1SmallCarriers[[#This Row],[2025 Maximum Government Contribution Based on Entry in Column B
Family]],ROUND(T72*0.75,2)),"New Option"))</f>
        <v/>
      </c>
      <c r="AA72" s="38" t="str">
        <f t="shared" si="19"/>
        <v/>
      </c>
      <c r="AB72" s="38" t="str">
        <f t="shared" si="20"/>
        <v/>
      </c>
      <c r="AC72" s="38" t="str">
        <f t="shared" si="21"/>
        <v/>
      </c>
      <c r="AD72" s="38" t="str">
        <f t="shared" si="22"/>
        <v/>
      </c>
      <c r="AE72" s="38" t="str">
        <f t="shared" si="23"/>
        <v/>
      </c>
      <c r="AF72" s="38" t="str">
        <f t="shared" si="24"/>
        <v/>
      </c>
      <c r="AG72" s="84" t="e">
        <f>ROUND(Att1SmallCarriers[[#This Row],[2025 Maximum Government Contribution Based on Entry in Column B
Self]]*(1+$B$14),2)</f>
        <v>#VALUE!</v>
      </c>
      <c r="AH72" s="84" t="e">
        <f>ROUND(Att1SmallCarriers[[#This Row],[2025 Maximum Government Contribution Based on Entry in Column B
Self+1]]*(1+$B$14),2)</f>
        <v>#VALUE!</v>
      </c>
      <c r="AI72" s="84" t="e">
        <f>ROUND(Att1SmallCarriers[[#This Row],[2025 Maximum Government Contribution Based on Entry in Column B
Family]]*(1+$B$14),2)</f>
        <v>#VALUE!</v>
      </c>
      <c r="AJ72" s="212" t="str">
        <f>IF(F72="","",MIN(Att1SmallCarriers[[#This Row],[ESTIMATED 2026 Maximum Government Contribution
Self]],ROUND(AD72*0.75,2)))</f>
        <v/>
      </c>
      <c r="AK72" s="212" t="str">
        <f>IF(F72="","",MIN(Att1SmallCarriers[[#This Row],[ESTIMATED 2026 Maximum Government Contribution
Self+1]],ROUND(AE72*0.75,2)))</f>
        <v/>
      </c>
      <c r="AL72" s="212" t="str">
        <f>IF(F72="","",MIN(Att1SmallCarriers[[#This Row],[ESTIMATED 2026 Maximum Government Contribution
Family]],ROUND(AF72*0.75,2)))</f>
        <v/>
      </c>
      <c r="AM72" s="38" t="str">
        <f t="shared" si="25"/>
        <v/>
      </c>
      <c r="AN72" s="38" t="str">
        <f t="shared" si="26"/>
        <v/>
      </c>
      <c r="AO72" s="38" t="str">
        <f t="shared" si="27"/>
        <v/>
      </c>
      <c r="AP72" s="213" t="str">
        <f t="shared" si="12"/>
        <v/>
      </c>
      <c r="AQ72" s="213" t="str">
        <f t="shared" si="13"/>
        <v/>
      </c>
      <c r="AR72" s="213" t="str">
        <f t="shared" si="14"/>
        <v/>
      </c>
    </row>
    <row r="73" spans="5:44" ht="15.6" x14ac:dyDescent="0.3">
      <c r="E73" s="130"/>
      <c r="F73" s="218"/>
      <c r="L73" s="131"/>
      <c r="N73" s="132"/>
      <c r="O73" s="40"/>
      <c r="P73" s="40"/>
      <c r="Q73" s="40"/>
      <c r="R73" s="39" t="str">
        <f t="shared" si="16"/>
        <v/>
      </c>
      <c r="S73" s="38" t="str">
        <f t="shared" si="17"/>
        <v/>
      </c>
      <c r="T73" s="38" t="str">
        <f t="shared" si="18"/>
        <v/>
      </c>
      <c r="U73" s="142" t="str">
        <f>IF(Att1SmallCarriers[[#This Row],[FEHB or PSHB]]="","",IF(Att1SmallCarriers[[#This Row],[FEHB or PSHB]]="FEHB",298.08,IF(Att1SmallCarriers[[#This Row],[FEHB or PSHB]]="PSHB",286.09,"")))</f>
        <v/>
      </c>
      <c r="V73" s="142" t="str">
        <f>IF(Att1SmallCarriers[[#This Row],[FEHB or PSHB]]="","",IF(Att1SmallCarriers[[#This Row],[FEHB or PSHB]]="FEHB",650,IF(Att1SmallCarriers[[#This Row],[FEHB or PSHB]]="PSHB",618.4,"")))</f>
        <v/>
      </c>
      <c r="W73" s="142" t="str">
        <f>IF(Att1SmallCarriers[[#This Row],[FEHB or PSHB]]="","",IF(Att1SmallCarriers[[#This Row],[FEHB or PSHB]]="FEHB",714.23,IF(Att1SmallCarriers[[#This Row],[FEHB or PSHB]]="PSHB",672.95,"")))</f>
        <v/>
      </c>
      <c r="X73" s="38" t="str">
        <f t="shared" si="10"/>
        <v/>
      </c>
      <c r="Y73" s="212" t="str">
        <f>IF(F73="","",IF(S73&gt;0,MIN(Att1SmallCarriers[[#This Row],[2025 Maximum Government Contribution Based on Entry in Column B
Self+1]],ROUND(S73*0.75,2)),"New Option"))</f>
        <v/>
      </c>
      <c r="Z73" s="212" t="str">
        <f>IF(F73="","",IF(T73&gt;0,MIN(Att1SmallCarriers[[#This Row],[2025 Maximum Government Contribution Based on Entry in Column B
Family]],ROUND(T73*0.75,2)),"New Option"))</f>
        <v/>
      </c>
      <c r="AA73" s="38" t="str">
        <f t="shared" si="19"/>
        <v/>
      </c>
      <c r="AB73" s="38" t="str">
        <f t="shared" si="20"/>
        <v/>
      </c>
      <c r="AC73" s="38" t="str">
        <f t="shared" si="21"/>
        <v/>
      </c>
      <c r="AD73" s="38" t="str">
        <f t="shared" si="22"/>
        <v/>
      </c>
      <c r="AE73" s="38" t="str">
        <f t="shared" si="23"/>
        <v/>
      </c>
      <c r="AF73" s="38" t="str">
        <f t="shared" si="24"/>
        <v/>
      </c>
      <c r="AG73" s="84" t="e">
        <f>ROUND(Att1SmallCarriers[[#This Row],[2025 Maximum Government Contribution Based on Entry in Column B
Self]]*(1+$B$14),2)</f>
        <v>#VALUE!</v>
      </c>
      <c r="AH73" s="84" t="e">
        <f>ROUND(Att1SmallCarriers[[#This Row],[2025 Maximum Government Contribution Based on Entry in Column B
Self+1]]*(1+$B$14),2)</f>
        <v>#VALUE!</v>
      </c>
      <c r="AI73" s="84" t="e">
        <f>ROUND(Att1SmallCarriers[[#This Row],[2025 Maximum Government Contribution Based on Entry in Column B
Family]]*(1+$B$14),2)</f>
        <v>#VALUE!</v>
      </c>
      <c r="AJ73" s="212" t="str">
        <f>IF(F73="","",MIN(Att1SmallCarriers[[#This Row],[ESTIMATED 2026 Maximum Government Contribution
Self]],ROUND(AD73*0.75,2)))</f>
        <v/>
      </c>
      <c r="AK73" s="212" t="str">
        <f>IF(F73="","",MIN(Att1SmallCarriers[[#This Row],[ESTIMATED 2026 Maximum Government Contribution
Self+1]],ROUND(AE73*0.75,2)))</f>
        <v/>
      </c>
      <c r="AL73" s="212" t="str">
        <f>IF(F73="","",MIN(Att1SmallCarriers[[#This Row],[ESTIMATED 2026 Maximum Government Contribution
Family]],ROUND(AF73*0.75,2)))</f>
        <v/>
      </c>
      <c r="AM73" s="38" t="str">
        <f t="shared" si="25"/>
        <v/>
      </c>
      <c r="AN73" s="38" t="str">
        <f t="shared" si="26"/>
        <v/>
      </c>
      <c r="AO73" s="38" t="str">
        <f t="shared" si="27"/>
        <v/>
      </c>
      <c r="AP73" s="213" t="str">
        <f t="shared" si="12"/>
        <v/>
      </c>
      <c r="AQ73" s="213" t="str">
        <f t="shared" si="13"/>
        <v/>
      </c>
      <c r="AR73" s="213" t="str">
        <f t="shared" si="14"/>
        <v/>
      </c>
    </row>
    <row r="74" spans="5:44" ht="15.6" x14ac:dyDescent="0.3">
      <c r="E74" s="130"/>
      <c r="F74" s="218"/>
      <c r="L74" s="131"/>
      <c r="N74" s="132"/>
      <c r="O74" s="40"/>
      <c r="P74" s="40"/>
      <c r="Q74" s="40"/>
      <c r="R74" s="39" t="str">
        <f t="shared" si="16"/>
        <v/>
      </c>
      <c r="S74" s="38" t="str">
        <f t="shared" si="17"/>
        <v/>
      </c>
      <c r="T74" s="38" t="str">
        <f t="shared" si="18"/>
        <v/>
      </c>
      <c r="U74" s="142" t="str">
        <f>IF(Att1SmallCarriers[[#This Row],[FEHB or PSHB]]="","",IF(Att1SmallCarriers[[#This Row],[FEHB or PSHB]]="FEHB",298.08,IF(Att1SmallCarriers[[#This Row],[FEHB or PSHB]]="PSHB",286.09,"")))</f>
        <v/>
      </c>
      <c r="V74" s="142" t="str">
        <f>IF(Att1SmallCarriers[[#This Row],[FEHB or PSHB]]="","",IF(Att1SmallCarriers[[#This Row],[FEHB or PSHB]]="FEHB",650,IF(Att1SmallCarriers[[#This Row],[FEHB or PSHB]]="PSHB",618.4,"")))</f>
        <v/>
      </c>
      <c r="W74" s="142" t="str">
        <f>IF(Att1SmallCarriers[[#This Row],[FEHB or PSHB]]="","",IF(Att1SmallCarriers[[#This Row],[FEHB or PSHB]]="FEHB",714.23,IF(Att1SmallCarriers[[#This Row],[FEHB or PSHB]]="PSHB",672.95,"")))</f>
        <v/>
      </c>
      <c r="X74" s="38" t="str">
        <f t="shared" si="10"/>
        <v/>
      </c>
      <c r="Y74" s="212" t="str">
        <f>IF(F74="","",IF(S74&gt;0,MIN(Att1SmallCarriers[[#This Row],[2025 Maximum Government Contribution Based on Entry in Column B
Self+1]],ROUND(S74*0.75,2)),"New Option"))</f>
        <v/>
      </c>
      <c r="Z74" s="212" t="str">
        <f>IF(F74="","",IF(T74&gt;0,MIN(Att1SmallCarriers[[#This Row],[2025 Maximum Government Contribution Based on Entry in Column B
Family]],ROUND(T74*0.75,2)),"New Option"))</f>
        <v/>
      </c>
      <c r="AA74" s="38" t="str">
        <f t="shared" si="19"/>
        <v/>
      </c>
      <c r="AB74" s="38" t="str">
        <f t="shared" si="20"/>
        <v/>
      </c>
      <c r="AC74" s="38" t="str">
        <f t="shared" si="21"/>
        <v/>
      </c>
      <c r="AD74" s="38" t="str">
        <f t="shared" si="22"/>
        <v/>
      </c>
      <c r="AE74" s="38" t="str">
        <f t="shared" si="23"/>
        <v/>
      </c>
      <c r="AF74" s="38" t="str">
        <f t="shared" si="24"/>
        <v/>
      </c>
      <c r="AG74" s="84" t="e">
        <f>ROUND(Att1SmallCarriers[[#This Row],[2025 Maximum Government Contribution Based on Entry in Column B
Self]]*(1+$B$14),2)</f>
        <v>#VALUE!</v>
      </c>
      <c r="AH74" s="84" t="e">
        <f>ROUND(Att1SmallCarriers[[#This Row],[2025 Maximum Government Contribution Based on Entry in Column B
Self+1]]*(1+$B$14),2)</f>
        <v>#VALUE!</v>
      </c>
      <c r="AI74" s="84" t="e">
        <f>ROUND(Att1SmallCarriers[[#This Row],[2025 Maximum Government Contribution Based on Entry in Column B
Family]]*(1+$B$14),2)</f>
        <v>#VALUE!</v>
      </c>
      <c r="AJ74" s="212" t="str">
        <f>IF(F74="","",MIN(Att1SmallCarriers[[#This Row],[ESTIMATED 2026 Maximum Government Contribution
Self]],ROUND(AD74*0.75,2)))</f>
        <v/>
      </c>
      <c r="AK74" s="212" t="str">
        <f>IF(F74="","",MIN(Att1SmallCarriers[[#This Row],[ESTIMATED 2026 Maximum Government Contribution
Self+1]],ROUND(AE74*0.75,2)))</f>
        <v/>
      </c>
      <c r="AL74" s="212" t="str">
        <f>IF(F74="","",MIN(Att1SmallCarriers[[#This Row],[ESTIMATED 2026 Maximum Government Contribution
Family]],ROUND(AF74*0.75,2)))</f>
        <v/>
      </c>
      <c r="AM74" s="38" t="str">
        <f t="shared" si="25"/>
        <v/>
      </c>
      <c r="AN74" s="38" t="str">
        <f t="shared" si="26"/>
        <v/>
      </c>
      <c r="AO74" s="38" t="str">
        <f t="shared" si="27"/>
        <v/>
      </c>
      <c r="AP74" s="213" t="str">
        <f t="shared" si="12"/>
        <v/>
      </c>
      <c r="AQ74" s="213" t="str">
        <f t="shared" si="13"/>
        <v/>
      </c>
      <c r="AR74" s="213" t="str">
        <f t="shared" si="14"/>
        <v/>
      </c>
    </row>
    <row r="75" spans="5:44" ht="15.6" x14ac:dyDescent="0.3">
      <c r="E75" s="130"/>
      <c r="F75" s="218"/>
      <c r="L75" s="131"/>
      <c r="N75" s="132"/>
      <c r="O75" s="40"/>
      <c r="P75" s="40"/>
      <c r="Q75" s="40"/>
      <c r="R75" s="39" t="str">
        <f t="shared" si="16"/>
        <v/>
      </c>
      <c r="S75" s="38" t="str">
        <f t="shared" si="17"/>
        <v/>
      </c>
      <c r="T75" s="38" t="str">
        <f t="shared" si="18"/>
        <v/>
      </c>
      <c r="U75" s="142" t="str">
        <f>IF(Att1SmallCarriers[[#This Row],[FEHB or PSHB]]="","",IF(Att1SmallCarriers[[#This Row],[FEHB or PSHB]]="FEHB",298.08,IF(Att1SmallCarriers[[#This Row],[FEHB or PSHB]]="PSHB",286.09,"")))</f>
        <v/>
      </c>
      <c r="V75" s="142" t="str">
        <f>IF(Att1SmallCarriers[[#This Row],[FEHB or PSHB]]="","",IF(Att1SmallCarriers[[#This Row],[FEHB or PSHB]]="FEHB",650,IF(Att1SmallCarriers[[#This Row],[FEHB or PSHB]]="PSHB",618.4,"")))</f>
        <v/>
      </c>
      <c r="W75" s="142" t="str">
        <f>IF(Att1SmallCarriers[[#This Row],[FEHB or PSHB]]="","",IF(Att1SmallCarriers[[#This Row],[FEHB or PSHB]]="FEHB",714.23,IF(Att1SmallCarriers[[#This Row],[FEHB or PSHB]]="PSHB",672.95,"")))</f>
        <v/>
      </c>
      <c r="X75" s="38" t="str">
        <f t="shared" si="10"/>
        <v/>
      </c>
      <c r="Y75" s="212" t="str">
        <f>IF(F75="","",IF(S75&gt;0,MIN(Att1SmallCarriers[[#This Row],[2025 Maximum Government Contribution Based on Entry in Column B
Self+1]],ROUND(S75*0.75,2)),"New Option"))</f>
        <v/>
      </c>
      <c r="Z75" s="212" t="str">
        <f>IF(F75="","",IF(T75&gt;0,MIN(Att1SmallCarriers[[#This Row],[2025 Maximum Government Contribution Based on Entry in Column B
Family]],ROUND(T75*0.75,2)),"New Option"))</f>
        <v/>
      </c>
      <c r="AA75" s="38" t="str">
        <f t="shared" si="19"/>
        <v/>
      </c>
      <c r="AB75" s="38" t="str">
        <f t="shared" si="20"/>
        <v/>
      </c>
      <c r="AC75" s="38" t="str">
        <f t="shared" si="21"/>
        <v/>
      </c>
      <c r="AD75" s="38" t="str">
        <f t="shared" si="22"/>
        <v/>
      </c>
      <c r="AE75" s="38" t="str">
        <f t="shared" si="23"/>
        <v/>
      </c>
      <c r="AF75" s="38" t="str">
        <f t="shared" si="24"/>
        <v/>
      </c>
      <c r="AG75" s="84" t="e">
        <f>ROUND(Att1SmallCarriers[[#This Row],[2025 Maximum Government Contribution Based on Entry in Column B
Self]]*(1+$B$14),2)</f>
        <v>#VALUE!</v>
      </c>
      <c r="AH75" s="84" t="e">
        <f>ROUND(Att1SmallCarriers[[#This Row],[2025 Maximum Government Contribution Based on Entry in Column B
Self+1]]*(1+$B$14),2)</f>
        <v>#VALUE!</v>
      </c>
      <c r="AI75" s="84" t="e">
        <f>ROUND(Att1SmallCarriers[[#This Row],[2025 Maximum Government Contribution Based on Entry in Column B
Family]]*(1+$B$14),2)</f>
        <v>#VALUE!</v>
      </c>
      <c r="AJ75" s="212" t="str">
        <f>IF(F75="","",MIN(Att1SmallCarriers[[#This Row],[ESTIMATED 2026 Maximum Government Contribution
Self]],ROUND(AD75*0.75,2)))</f>
        <v/>
      </c>
      <c r="AK75" s="212" t="str">
        <f>IF(F75="","",MIN(Att1SmallCarriers[[#This Row],[ESTIMATED 2026 Maximum Government Contribution
Self+1]],ROUND(AE75*0.75,2)))</f>
        <v/>
      </c>
      <c r="AL75" s="212" t="str">
        <f>IF(F75="","",MIN(Att1SmallCarriers[[#This Row],[ESTIMATED 2026 Maximum Government Contribution
Family]],ROUND(AF75*0.75,2)))</f>
        <v/>
      </c>
      <c r="AM75" s="38" t="str">
        <f t="shared" si="25"/>
        <v/>
      </c>
      <c r="AN75" s="38" t="str">
        <f t="shared" si="26"/>
        <v/>
      </c>
      <c r="AO75" s="38" t="str">
        <f t="shared" si="27"/>
        <v/>
      </c>
      <c r="AP75" s="213" t="str">
        <f t="shared" si="12"/>
        <v/>
      </c>
      <c r="AQ75" s="213" t="str">
        <f t="shared" si="13"/>
        <v/>
      </c>
      <c r="AR75" s="213" t="str">
        <f t="shared" si="14"/>
        <v/>
      </c>
    </row>
    <row r="76" spans="5:44" ht="15.6" x14ac:dyDescent="0.3">
      <c r="E76" s="130"/>
      <c r="F76" s="218"/>
      <c r="L76" s="131"/>
      <c r="N76" s="132"/>
      <c r="O76" s="40"/>
      <c r="P76" s="40"/>
      <c r="Q76" s="40"/>
      <c r="R76" s="39" t="str">
        <f t="shared" si="16"/>
        <v/>
      </c>
      <c r="S76" s="38" t="str">
        <f t="shared" si="17"/>
        <v/>
      </c>
      <c r="T76" s="38" t="str">
        <f t="shared" si="18"/>
        <v/>
      </c>
      <c r="U76" s="142" t="str">
        <f>IF(Att1SmallCarriers[[#This Row],[FEHB or PSHB]]="","",IF(Att1SmallCarriers[[#This Row],[FEHB or PSHB]]="FEHB",298.08,IF(Att1SmallCarriers[[#This Row],[FEHB or PSHB]]="PSHB",286.09,"")))</f>
        <v/>
      </c>
      <c r="V76" s="142" t="str">
        <f>IF(Att1SmallCarriers[[#This Row],[FEHB or PSHB]]="","",IF(Att1SmallCarriers[[#This Row],[FEHB or PSHB]]="FEHB",650,IF(Att1SmallCarriers[[#This Row],[FEHB or PSHB]]="PSHB",618.4,"")))</f>
        <v/>
      </c>
      <c r="W76" s="142" t="str">
        <f>IF(Att1SmallCarriers[[#This Row],[FEHB or PSHB]]="","",IF(Att1SmallCarriers[[#This Row],[FEHB or PSHB]]="FEHB",714.23,IF(Att1SmallCarriers[[#This Row],[FEHB or PSHB]]="PSHB",672.95,"")))</f>
        <v/>
      </c>
      <c r="X76" s="38" t="str">
        <f t="shared" si="10"/>
        <v/>
      </c>
      <c r="Y76" s="212" t="str">
        <f>IF(F76="","",IF(S76&gt;0,MIN(Att1SmallCarriers[[#This Row],[2025 Maximum Government Contribution Based on Entry in Column B
Self+1]],ROUND(S76*0.75,2)),"New Option"))</f>
        <v/>
      </c>
      <c r="Z76" s="212" t="str">
        <f>IF(F76="","",IF(T76&gt;0,MIN(Att1SmallCarriers[[#This Row],[2025 Maximum Government Contribution Based on Entry in Column B
Family]],ROUND(T76*0.75,2)),"New Option"))</f>
        <v/>
      </c>
      <c r="AA76" s="38" t="str">
        <f t="shared" si="19"/>
        <v/>
      </c>
      <c r="AB76" s="38" t="str">
        <f t="shared" si="20"/>
        <v/>
      </c>
      <c r="AC76" s="38" t="str">
        <f t="shared" si="21"/>
        <v/>
      </c>
      <c r="AD76" s="38" t="str">
        <f t="shared" si="22"/>
        <v/>
      </c>
      <c r="AE76" s="38" t="str">
        <f t="shared" si="23"/>
        <v/>
      </c>
      <c r="AF76" s="38" t="str">
        <f t="shared" si="24"/>
        <v/>
      </c>
      <c r="AG76" s="84" t="e">
        <f>ROUND(Att1SmallCarriers[[#This Row],[2025 Maximum Government Contribution Based on Entry in Column B
Self]]*(1+$B$14),2)</f>
        <v>#VALUE!</v>
      </c>
      <c r="AH76" s="84" t="e">
        <f>ROUND(Att1SmallCarriers[[#This Row],[2025 Maximum Government Contribution Based on Entry in Column B
Self+1]]*(1+$B$14),2)</f>
        <v>#VALUE!</v>
      </c>
      <c r="AI76" s="84" t="e">
        <f>ROUND(Att1SmallCarriers[[#This Row],[2025 Maximum Government Contribution Based on Entry in Column B
Family]]*(1+$B$14),2)</f>
        <v>#VALUE!</v>
      </c>
      <c r="AJ76" s="212" t="str">
        <f>IF(F76="","",MIN(Att1SmallCarriers[[#This Row],[ESTIMATED 2026 Maximum Government Contribution
Self]],ROUND(AD76*0.75,2)))</f>
        <v/>
      </c>
      <c r="AK76" s="212" t="str">
        <f>IF(F76="","",MIN(Att1SmallCarriers[[#This Row],[ESTIMATED 2026 Maximum Government Contribution
Self+1]],ROUND(AE76*0.75,2)))</f>
        <v/>
      </c>
      <c r="AL76" s="212" t="str">
        <f>IF(F76="","",MIN(Att1SmallCarriers[[#This Row],[ESTIMATED 2026 Maximum Government Contribution
Family]],ROUND(AF76*0.75,2)))</f>
        <v/>
      </c>
      <c r="AM76" s="38" t="str">
        <f t="shared" si="25"/>
        <v/>
      </c>
      <c r="AN76" s="38" t="str">
        <f t="shared" si="26"/>
        <v/>
      </c>
      <c r="AO76" s="38" t="str">
        <f t="shared" si="27"/>
        <v/>
      </c>
      <c r="AP76" s="213" t="str">
        <f t="shared" si="12"/>
        <v/>
      </c>
      <c r="AQ76" s="213" t="str">
        <f t="shared" si="13"/>
        <v/>
      </c>
      <c r="AR76" s="213" t="str">
        <f t="shared" si="14"/>
        <v/>
      </c>
    </row>
    <row r="77" spans="5:44" ht="15.6" x14ac:dyDescent="0.3">
      <c r="E77" s="130"/>
      <c r="F77" s="218"/>
      <c r="L77" s="131"/>
      <c r="N77" s="132"/>
      <c r="O77" s="40"/>
      <c r="P77" s="40"/>
      <c r="Q77" s="40"/>
      <c r="R77" s="39" t="str">
        <f t="shared" si="16"/>
        <v/>
      </c>
      <c r="S77" s="38" t="str">
        <f t="shared" si="17"/>
        <v/>
      </c>
      <c r="T77" s="38" t="str">
        <f t="shared" si="18"/>
        <v/>
      </c>
      <c r="U77" s="142" t="str">
        <f>IF(Att1SmallCarriers[[#This Row],[FEHB or PSHB]]="","",IF(Att1SmallCarriers[[#This Row],[FEHB or PSHB]]="FEHB",298.08,IF(Att1SmallCarriers[[#This Row],[FEHB or PSHB]]="PSHB",286.09,"")))</f>
        <v/>
      </c>
      <c r="V77" s="142" t="str">
        <f>IF(Att1SmallCarriers[[#This Row],[FEHB or PSHB]]="","",IF(Att1SmallCarriers[[#This Row],[FEHB or PSHB]]="FEHB",650,IF(Att1SmallCarriers[[#This Row],[FEHB or PSHB]]="PSHB",618.4,"")))</f>
        <v/>
      </c>
      <c r="W77" s="142" t="str">
        <f>IF(Att1SmallCarriers[[#This Row],[FEHB or PSHB]]="","",IF(Att1SmallCarriers[[#This Row],[FEHB or PSHB]]="FEHB",714.23,IF(Att1SmallCarriers[[#This Row],[FEHB or PSHB]]="PSHB",672.95,"")))</f>
        <v/>
      </c>
      <c r="X77" s="38" t="str">
        <f t="shared" si="10"/>
        <v/>
      </c>
      <c r="Y77" s="212" t="str">
        <f>IF(F77="","",IF(S77&gt;0,MIN(Att1SmallCarriers[[#This Row],[2025 Maximum Government Contribution Based on Entry in Column B
Self+1]],ROUND(S77*0.75,2)),"New Option"))</f>
        <v/>
      </c>
      <c r="Z77" s="212" t="str">
        <f>IF(F77="","",IF(T77&gt;0,MIN(Att1SmallCarriers[[#This Row],[2025 Maximum Government Contribution Based on Entry in Column B
Family]],ROUND(T77*0.75,2)),"New Option"))</f>
        <v/>
      </c>
      <c r="AA77" s="38" t="str">
        <f t="shared" si="19"/>
        <v/>
      </c>
      <c r="AB77" s="38" t="str">
        <f t="shared" si="20"/>
        <v/>
      </c>
      <c r="AC77" s="38" t="str">
        <f t="shared" si="21"/>
        <v/>
      </c>
      <c r="AD77" s="38" t="str">
        <f t="shared" si="22"/>
        <v/>
      </c>
      <c r="AE77" s="38" t="str">
        <f t="shared" si="23"/>
        <v/>
      </c>
      <c r="AF77" s="38" t="str">
        <f t="shared" si="24"/>
        <v/>
      </c>
      <c r="AG77" s="84" t="e">
        <f>ROUND(Att1SmallCarriers[[#This Row],[2025 Maximum Government Contribution Based on Entry in Column B
Self]]*(1+$B$14),2)</f>
        <v>#VALUE!</v>
      </c>
      <c r="AH77" s="84" t="e">
        <f>ROUND(Att1SmallCarriers[[#This Row],[2025 Maximum Government Contribution Based on Entry in Column B
Self+1]]*(1+$B$14),2)</f>
        <v>#VALUE!</v>
      </c>
      <c r="AI77" s="84" t="e">
        <f>ROUND(Att1SmallCarriers[[#This Row],[2025 Maximum Government Contribution Based on Entry in Column B
Family]]*(1+$B$14),2)</f>
        <v>#VALUE!</v>
      </c>
      <c r="AJ77" s="212" t="str">
        <f>IF(F77="","",MIN(Att1SmallCarriers[[#This Row],[ESTIMATED 2026 Maximum Government Contribution
Self]],ROUND(AD77*0.75,2)))</f>
        <v/>
      </c>
      <c r="AK77" s="212" t="str">
        <f>IF(F77="","",MIN(Att1SmallCarriers[[#This Row],[ESTIMATED 2026 Maximum Government Contribution
Self+1]],ROUND(AE77*0.75,2)))</f>
        <v/>
      </c>
      <c r="AL77" s="212" t="str">
        <f>IF(F77="","",MIN(Att1SmallCarriers[[#This Row],[ESTIMATED 2026 Maximum Government Contribution
Family]],ROUND(AF77*0.75,2)))</f>
        <v/>
      </c>
      <c r="AM77" s="38" t="str">
        <f t="shared" si="25"/>
        <v/>
      </c>
      <c r="AN77" s="38" t="str">
        <f t="shared" si="26"/>
        <v/>
      </c>
      <c r="AO77" s="38" t="str">
        <f t="shared" si="27"/>
        <v/>
      </c>
      <c r="AP77" s="213" t="str">
        <f t="shared" si="12"/>
        <v/>
      </c>
      <c r="AQ77" s="213" t="str">
        <f t="shared" si="13"/>
        <v/>
      </c>
      <c r="AR77" s="213" t="str">
        <f t="shared" si="14"/>
        <v/>
      </c>
    </row>
    <row r="78" spans="5:44" ht="15.6" x14ac:dyDescent="0.3">
      <c r="E78" s="130"/>
      <c r="F78" s="218"/>
      <c r="L78" s="131"/>
      <c r="N78" s="132"/>
      <c r="O78" s="40"/>
      <c r="P78" s="40"/>
      <c r="Q78" s="40"/>
      <c r="R78" s="39" t="str">
        <f t="shared" si="16"/>
        <v/>
      </c>
      <c r="S78" s="38" t="str">
        <f t="shared" si="17"/>
        <v/>
      </c>
      <c r="T78" s="38" t="str">
        <f t="shared" si="18"/>
        <v/>
      </c>
      <c r="U78" s="142" t="str">
        <f>IF(Att1SmallCarriers[[#This Row],[FEHB or PSHB]]="","",IF(Att1SmallCarriers[[#This Row],[FEHB or PSHB]]="FEHB",298.08,IF(Att1SmallCarriers[[#This Row],[FEHB or PSHB]]="PSHB",286.09,"")))</f>
        <v/>
      </c>
      <c r="V78" s="142" t="str">
        <f>IF(Att1SmallCarriers[[#This Row],[FEHB or PSHB]]="","",IF(Att1SmallCarriers[[#This Row],[FEHB or PSHB]]="FEHB",650,IF(Att1SmallCarriers[[#This Row],[FEHB or PSHB]]="PSHB",618.4,"")))</f>
        <v/>
      </c>
      <c r="W78" s="142" t="str">
        <f>IF(Att1SmallCarriers[[#This Row],[FEHB or PSHB]]="","",IF(Att1SmallCarriers[[#This Row],[FEHB or PSHB]]="FEHB",714.23,IF(Att1SmallCarriers[[#This Row],[FEHB or PSHB]]="PSHB",672.95,"")))</f>
        <v/>
      </c>
      <c r="X78" s="38" t="str">
        <f t="shared" si="10"/>
        <v/>
      </c>
      <c r="Y78" s="212" t="str">
        <f>IF(F78="","",IF(S78&gt;0,MIN(Att1SmallCarriers[[#This Row],[2025 Maximum Government Contribution Based on Entry in Column B
Self+1]],ROUND(S78*0.75,2)),"New Option"))</f>
        <v/>
      </c>
      <c r="Z78" s="212" t="str">
        <f>IF(F78="","",IF(T78&gt;0,MIN(Att1SmallCarriers[[#This Row],[2025 Maximum Government Contribution Based on Entry in Column B
Family]],ROUND(T78*0.75,2)),"New Option"))</f>
        <v/>
      </c>
      <c r="AA78" s="38" t="str">
        <f t="shared" si="19"/>
        <v/>
      </c>
      <c r="AB78" s="38" t="str">
        <f t="shared" si="20"/>
        <v/>
      </c>
      <c r="AC78" s="38" t="str">
        <f t="shared" si="21"/>
        <v/>
      </c>
      <c r="AD78" s="38" t="str">
        <f t="shared" si="22"/>
        <v/>
      </c>
      <c r="AE78" s="38" t="str">
        <f t="shared" si="23"/>
        <v/>
      </c>
      <c r="AF78" s="38" t="str">
        <f t="shared" si="24"/>
        <v/>
      </c>
      <c r="AG78" s="84" t="e">
        <f>ROUND(Att1SmallCarriers[[#This Row],[2025 Maximum Government Contribution Based on Entry in Column B
Self]]*(1+$B$14),2)</f>
        <v>#VALUE!</v>
      </c>
      <c r="AH78" s="84" t="e">
        <f>ROUND(Att1SmallCarriers[[#This Row],[2025 Maximum Government Contribution Based on Entry in Column B
Self+1]]*(1+$B$14),2)</f>
        <v>#VALUE!</v>
      </c>
      <c r="AI78" s="84" t="e">
        <f>ROUND(Att1SmallCarriers[[#This Row],[2025 Maximum Government Contribution Based on Entry in Column B
Family]]*(1+$B$14),2)</f>
        <v>#VALUE!</v>
      </c>
      <c r="AJ78" s="212" t="str">
        <f>IF(F78="","",MIN(Att1SmallCarriers[[#This Row],[ESTIMATED 2026 Maximum Government Contribution
Self]],ROUND(AD78*0.75,2)))</f>
        <v/>
      </c>
      <c r="AK78" s="212" t="str">
        <f>IF(F78="","",MIN(Att1SmallCarriers[[#This Row],[ESTIMATED 2026 Maximum Government Contribution
Self+1]],ROUND(AE78*0.75,2)))</f>
        <v/>
      </c>
      <c r="AL78" s="212" t="str">
        <f>IF(F78="","",MIN(Att1SmallCarriers[[#This Row],[ESTIMATED 2026 Maximum Government Contribution
Family]],ROUND(AF78*0.75,2)))</f>
        <v/>
      </c>
      <c r="AM78" s="38" t="str">
        <f t="shared" si="25"/>
        <v/>
      </c>
      <c r="AN78" s="38" t="str">
        <f t="shared" si="26"/>
        <v/>
      </c>
      <c r="AO78" s="38" t="str">
        <f t="shared" si="27"/>
        <v/>
      </c>
      <c r="AP78" s="213" t="str">
        <f t="shared" si="12"/>
        <v/>
      </c>
      <c r="AQ78" s="213" t="str">
        <f t="shared" si="13"/>
        <v/>
      </c>
      <c r="AR78" s="213" t="str">
        <f t="shared" si="14"/>
        <v/>
      </c>
    </row>
    <row r="79" spans="5:44" ht="15.6" x14ac:dyDescent="0.3">
      <c r="E79" s="130"/>
      <c r="F79" s="218"/>
      <c r="L79" s="131"/>
      <c r="N79" s="132"/>
      <c r="O79" s="40"/>
      <c r="P79" s="40"/>
      <c r="Q79" s="40"/>
      <c r="R79" s="39" t="str">
        <f t="shared" si="16"/>
        <v/>
      </c>
      <c r="S79" s="38" t="str">
        <f t="shared" si="17"/>
        <v/>
      </c>
      <c r="T79" s="38" t="str">
        <f t="shared" si="18"/>
        <v/>
      </c>
      <c r="U79" s="142" t="str">
        <f>IF(Att1SmallCarriers[[#This Row],[FEHB or PSHB]]="","",IF(Att1SmallCarriers[[#This Row],[FEHB or PSHB]]="FEHB",298.08,IF(Att1SmallCarriers[[#This Row],[FEHB or PSHB]]="PSHB",286.09,"")))</f>
        <v/>
      </c>
      <c r="V79" s="142" t="str">
        <f>IF(Att1SmallCarriers[[#This Row],[FEHB or PSHB]]="","",IF(Att1SmallCarriers[[#This Row],[FEHB or PSHB]]="FEHB",650,IF(Att1SmallCarriers[[#This Row],[FEHB or PSHB]]="PSHB",618.4,"")))</f>
        <v/>
      </c>
      <c r="W79" s="142" t="str">
        <f>IF(Att1SmallCarriers[[#This Row],[FEHB or PSHB]]="","",IF(Att1SmallCarriers[[#This Row],[FEHB or PSHB]]="FEHB",714.23,IF(Att1SmallCarriers[[#This Row],[FEHB or PSHB]]="PSHB",672.95,"")))</f>
        <v/>
      </c>
      <c r="X79" s="38" t="str">
        <f t="shared" si="10"/>
        <v/>
      </c>
      <c r="Y79" s="212" t="str">
        <f>IF(F79="","",IF(S79&gt;0,MIN(Att1SmallCarriers[[#This Row],[2025 Maximum Government Contribution Based on Entry in Column B
Self+1]],ROUND(S79*0.75,2)),"New Option"))</f>
        <v/>
      </c>
      <c r="Z79" s="212" t="str">
        <f>IF(F79="","",IF(T79&gt;0,MIN(Att1SmallCarriers[[#This Row],[2025 Maximum Government Contribution Based on Entry in Column B
Family]],ROUND(T79*0.75,2)),"New Option"))</f>
        <v/>
      </c>
      <c r="AA79" s="38" t="str">
        <f t="shared" si="19"/>
        <v/>
      </c>
      <c r="AB79" s="38" t="str">
        <f t="shared" si="20"/>
        <v/>
      </c>
      <c r="AC79" s="38" t="str">
        <f t="shared" si="21"/>
        <v/>
      </c>
      <c r="AD79" s="38" t="str">
        <f t="shared" si="22"/>
        <v/>
      </c>
      <c r="AE79" s="38" t="str">
        <f t="shared" si="23"/>
        <v/>
      </c>
      <c r="AF79" s="38" t="str">
        <f t="shared" si="24"/>
        <v/>
      </c>
      <c r="AG79" s="84" t="e">
        <f>ROUND(Att1SmallCarriers[[#This Row],[2025 Maximum Government Contribution Based on Entry in Column B
Self]]*(1+$B$14),2)</f>
        <v>#VALUE!</v>
      </c>
      <c r="AH79" s="84" t="e">
        <f>ROUND(Att1SmallCarriers[[#This Row],[2025 Maximum Government Contribution Based on Entry in Column B
Self+1]]*(1+$B$14),2)</f>
        <v>#VALUE!</v>
      </c>
      <c r="AI79" s="84" t="e">
        <f>ROUND(Att1SmallCarriers[[#This Row],[2025 Maximum Government Contribution Based on Entry in Column B
Family]]*(1+$B$14),2)</f>
        <v>#VALUE!</v>
      </c>
      <c r="AJ79" s="212" t="str">
        <f>IF(F79="","",MIN(Att1SmallCarriers[[#This Row],[ESTIMATED 2026 Maximum Government Contribution
Self]],ROUND(AD79*0.75,2)))</f>
        <v/>
      </c>
      <c r="AK79" s="212" t="str">
        <f>IF(F79="","",MIN(Att1SmallCarriers[[#This Row],[ESTIMATED 2026 Maximum Government Contribution
Self+1]],ROUND(AE79*0.75,2)))</f>
        <v/>
      </c>
      <c r="AL79" s="212" t="str">
        <f>IF(F79="","",MIN(Att1SmallCarriers[[#This Row],[ESTIMATED 2026 Maximum Government Contribution
Family]],ROUND(AF79*0.75,2)))</f>
        <v/>
      </c>
      <c r="AM79" s="38" t="str">
        <f t="shared" si="25"/>
        <v/>
      </c>
      <c r="AN79" s="38" t="str">
        <f t="shared" si="26"/>
        <v/>
      </c>
      <c r="AO79" s="38" t="str">
        <f t="shared" si="27"/>
        <v/>
      </c>
      <c r="AP79" s="213" t="str">
        <f t="shared" si="12"/>
        <v/>
      </c>
      <c r="AQ79" s="213" t="str">
        <f t="shared" si="13"/>
        <v/>
      </c>
      <c r="AR79" s="213" t="str">
        <f t="shared" si="14"/>
        <v/>
      </c>
    </row>
    <row r="80" spans="5:44" ht="15.6" x14ac:dyDescent="0.3">
      <c r="E80" s="130"/>
      <c r="F80" s="218"/>
      <c r="L80" s="131"/>
      <c r="N80" s="132"/>
      <c r="O80" s="40"/>
      <c r="P80" s="40"/>
      <c r="Q80" s="40"/>
      <c r="R80" s="39" t="str">
        <f t="shared" si="16"/>
        <v/>
      </c>
      <c r="S80" s="38" t="str">
        <f t="shared" si="17"/>
        <v/>
      </c>
      <c r="T80" s="38" t="str">
        <f t="shared" si="18"/>
        <v/>
      </c>
      <c r="U80" s="142" t="str">
        <f>IF(Att1SmallCarriers[[#This Row],[FEHB or PSHB]]="","",IF(Att1SmallCarriers[[#This Row],[FEHB or PSHB]]="FEHB",298.08,IF(Att1SmallCarriers[[#This Row],[FEHB or PSHB]]="PSHB",286.09,"")))</f>
        <v/>
      </c>
      <c r="V80" s="142" t="str">
        <f>IF(Att1SmallCarriers[[#This Row],[FEHB or PSHB]]="","",IF(Att1SmallCarriers[[#This Row],[FEHB or PSHB]]="FEHB",650,IF(Att1SmallCarriers[[#This Row],[FEHB or PSHB]]="PSHB",618.4,"")))</f>
        <v/>
      </c>
      <c r="W80" s="142" t="str">
        <f>IF(Att1SmallCarriers[[#This Row],[FEHB or PSHB]]="","",IF(Att1SmallCarriers[[#This Row],[FEHB or PSHB]]="FEHB",714.23,IF(Att1SmallCarriers[[#This Row],[FEHB or PSHB]]="PSHB",672.95,"")))</f>
        <v/>
      </c>
      <c r="X80" s="38" t="str">
        <f t="shared" si="10"/>
        <v/>
      </c>
      <c r="Y80" s="212" t="str">
        <f>IF(F80="","",IF(S80&gt;0,MIN(Att1SmallCarriers[[#This Row],[2025 Maximum Government Contribution Based on Entry in Column B
Self+1]],ROUND(S80*0.75,2)),"New Option"))</f>
        <v/>
      </c>
      <c r="Z80" s="212" t="str">
        <f>IF(F80="","",IF(T80&gt;0,MIN(Att1SmallCarriers[[#This Row],[2025 Maximum Government Contribution Based on Entry in Column B
Family]],ROUND(T80*0.75,2)),"New Option"))</f>
        <v/>
      </c>
      <c r="AA80" s="38" t="str">
        <f t="shared" si="19"/>
        <v/>
      </c>
      <c r="AB80" s="38" t="str">
        <f t="shared" si="20"/>
        <v/>
      </c>
      <c r="AC80" s="38" t="str">
        <f t="shared" si="21"/>
        <v/>
      </c>
      <c r="AD80" s="38" t="str">
        <f t="shared" si="22"/>
        <v/>
      </c>
      <c r="AE80" s="38" t="str">
        <f t="shared" si="23"/>
        <v/>
      </c>
      <c r="AF80" s="38" t="str">
        <f t="shared" si="24"/>
        <v/>
      </c>
      <c r="AG80" s="84" t="e">
        <f>ROUND(Att1SmallCarriers[[#This Row],[2025 Maximum Government Contribution Based on Entry in Column B
Self]]*(1+$B$14),2)</f>
        <v>#VALUE!</v>
      </c>
      <c r="AH80" s="84" t="e">
        <f>ROUND(Att1SmallCarriers[[#This Row],[2025 Maximum Government Contribution Based on Entry in Column B
Self+1]]*(1+$B$14),2)</f>
        <v>#VALUE!</v>
      </c>
      <c r="AI80" s="84" t="e">
        <f>ROUND(Att1SmallCarriers[[#This Row],[2025 Maximum Government Contribution Based on Entry in Column B
Family]]*(1+$B$14),2)</f>
        <v>#VALUE!</v>
      </c>
      <c r="AJ80" s="212" t="str">
        <f>IF(F80="","",MIN(Att1SmallCarriers[[#This Row],[ESTIMATED 2026 Maximum Government Contribution
Self]],ROUND(AD80*0.75,2)))</f>
        <v/>
      </c>
      <c r="AK80" s="212" t="str">
        <f>IF(F80="","",MIN(Att1SmallCarriers[[#This Row],[ESTIMATED 2026 Maximum Government Contribution
Self+1]],ROUND(AE80*0.75,2)))</f>
        <v/>
      </c>
      <c r="AL80" s="212" t="str">
        <f>IF(F80="","",MIN(Att1SmallCarriers[[#This Row],[ESTIMATED 2026 Maximum Government Contribution
Family]],ROUND(AF80*0.75,2)))</f>
        <v/>
      </c>
      <c r="AM80" s="38" t="str">
        <f t="shared" si="25"/>
        <v/>
      </c>
      <c r="AN80" s="38" t="str">
        <f t="shared" si="26"/>
        <v/>
      </c>
      <c r="AO80" s="38" t="str">
        <f t="shared" si="27"/>
        <v/>
      </c>
      <c r="AP80" s="213" t="str">
        <f t="shared" si="12"/>
        <v/>
      </c>
      <c r="AQ80" s="213" t="str">
        <f t="shared" si="13"/>
        <v/>
      </c>
      <c r="AR80" s="213" t="str">
        <f t="shared" si="14"/>
        <v/>
      </c>
    </row>
    <row r="81" spans="5:44" ht="15.6" x14ac:dyDescent="0.3">
      <c r="E81" s="130"/>
      <c r="F81" s="218"/>
      <c r="L81" s="131"/>
      <c r="N81" s="132"/>
      <c r="O81" s="40"/>
      <c r="P81" s="40"/>
      <c r="Q81" s="40"/>
      <c r="R81" s="39" t="str">
        <f t="shared" si="16"/>
        <v/>
      </c>
      <c r="S81" s="38" t="str">
        <f t="shared" si="17"/>
        <v/>
      </c>
      <c r="T81" s="38" t="str">
        <f t="shared" si="18"/>
        <v/>
      </c>
      <c r="U81" s="142" t="str">
        <f>IF(Att1SmallCarriers[[#This Row],[FEHB or PSHB]]="","",IF(Att1SmallCarriers[[#This Row],[FEHB or PSHB]]="FEHB",298.08,IF(Att1SmallCarriers[[#This Row],[FEHB or PSHB]]="PSHB",286.09,"")))</f>
        <v/>
      </c>
      <c r="V81" s="142" t="str">
        <f>IF(Att1SmallCarriers[[#This Row],[FEHB or PSHB]]="","",IF(Att1SmallCarriers[[#This Row],[FEHB or PSHB]]="FEHB",650,IF(Att1SmallCarriers[[#This Row],[FEHB or PSHB]]="PSHB",618.4,"")))</f>
        <v/>
      </c>
      <c r="W81" s="142" t="str">
        <f>IF(Att1SmallCarriers[[#This Row],[FEHB or PSHB]]="","",IF(Att1SmallCarriers[[#This Row],[FEHB or PSHB]]="FEHB",714.23,IF(Att1SmallCarriers[[#This Row],[FEHB or PSHB]]="PSHB",672.95,"")))</f>
        <v/>
      </c>
      <c r="X81" s="38" t="str">
        <f t="shared" si="10"/>
        <v/>
      </c>
      <c r="Y81" s="212" t="str">
        <f>IF(F81="","",IF(S81&gt;0,MIN(Att1SmallCarriers[[#This Row],[2025 Maximum Government Contribution Based on Entry in Column B
Self+1]],ROUND(S81*0.75,2)),"New Option"))</f>
        <v/>
      </c>
      <c r="Z81" s="212" t="str">
        <f>IF(F81="","",IF(T81&gt;0,MIN(Att1SmallCarriers[[#This Row],[2025 Maximum Government Contribution Based on Entry in Column B
Family]],ROUND(T81*0.75,2)),"New Option"))</f>
        <v/>
      </c>
      <c r="AA81" s="38" t="str">
        <f t="shared" si="19"/>
        <v/>
      </c>
      <c r="AB81" s="38" t="str">
        <f t="shared" si="20"/>
        <v/>
      </c>
      <c r="AC81" s="38" t="str">
        <f t="shared" si="21"/>
        <v/>
      </c>
      <c r="AD81" s="38" t="str">
        <f t="shared" si="22"/>
        <v/>
      </c>
      <c r="AE81" s="38" t="str">
        <f t="shared" si="23"/>
        <v/>
      </c>
      <c r="AF81" s="38" t="str">
        <f t="shared" si="24"/>
        <v/>
      </c>
      <c r="AG81" s="84" t="e">
        <f>ROUND(Att1SmallCarriers[[#This Row],[2025 Maximum Government Contribution Based on Entry in Column B
Self]]*(1+$B$14),2)</f>
        <v>#VALUE!</v>
      </c>
      <c r="AH81" s="84" t="e">
        <f>ROUND(Att1SmallCarriers[[#This Row],[2025 Maximum Government Contribution Based on Entry in Column B
Self+1]]*(1+$B$14),2)</f>
        <v>#VALUE!</v>
      </c>
      <c r="AI81" s="84" t="e">
        <f>ROUND(Att1SmallCarriers[[#This Row],[2025 Maximum Government Contribution Based on Entry in Column B
Family]]*(1+$B$14),2)</f>
        <v>#VALUE!</v>
      </c>
      <c r="AJ81" s="212" t="str">
        <f>IF(F81="","",MIN(Att1SmallCarriers[[#This Row],[ESTIMATED 2026 Maximum Government Contribution
Self]],ROUND(AD81*0.75,2)))</f>
        <v/>
      </c>
      <c r="AK81" s="212" t="str">
        <f>IF(F81="","",MIN(Att1SmallCarriers[[#This Row],[ESTIMATED 2026 Maximum Government Contribution
Self+1]],ROUND(AE81*0.75,2)))</f>
        <v/>
      </c>
      <c r="AL81" s="212" t="str">
        <f>IF(F81="","",MIN(Att1SmallCarriers[[#This Row],[ESTIMATED 2026 Maximum Government Contribution
Family]],ROUND(AF81*0.75,2)))</f>
        <v/>
      </c>
      <c r="AM81" s="38" t="str">
        <f t="shared" si="25"/>
        <v/>
      </c>
      <c r="AN81" s="38" t="str">
        <f t="shared" si="26"/>
        <v/>
      </c>
      <c r="AO81" s="38" t="str">
        <f t="shared" si="27"/>
        <v/>
      </c>
      <c r="AP81" s="213" t="str">
        <f t="shared" si="12"/>
        <v/>
      </c>
      <c r="AQ81" s="213" t="str">
        <f t="shared" si="13"/>
        <v/>
      </c>
      <c r="AR81" s="213" t="str">
        <f t="shared" si="14"/>
        <v/>
      </c>
    </row>
    <row r="82" spans="5:44" ht="15.6" x14ac:dyDescent="0.3">
      <c r="E82" s="130"/>
      <c r="F82" s="218"/>
      <c r="L82" s="131"/>
      <c r="N82" s="132"/>
      <c r="O82" s="40"/>
      <c r="P82" s="40"/>
      <c r="Q82" s="40"/>
      <c r="R82" s="39" t="str">
        <f t="shared" si="16"/>
        <v/>
      </c>
      <c r="S82" s="38" t="str">
        <f t="shared" si="17"/>
        <v/>
      </c>
      <c r="T82" s="38" t="str">
        <f t="shared" si="18"/>
        <v/>
      </c>
      <c r="U82" s="142" t="str">
        <f>IF(Att1SmallCarriers[[#This Row],[FEHB or PSHB]]="","",IF(Att1SmallCarriers[[#This Row],[FEHB or PSHB]]="FEHB",298.08,IF(Att1SmallCarriers[[#This Row],[FEHB or PSHB]]="PSHB",286.09,"")))</f>
        <v/>
      </c>
      <c r="V82" s="142" t="str">
        <f>IF(Att1SmallCarriers[[#This Row],[FEHB or PSHB]]="","",IF(Att1SmallCarriers[[#This Row],[FEHB or PSHB]]="FEHB",650,IF(Att1SmallCarriers[[#This Row],[FEHB or PSHB]]="PSHB",618.4,"")))</f>
        <v/>
      </c>
      <c r="W82" s="142" t="str">
        <f>IF(Att1SmallCarriers[[#This Row],[FEHB or PSHB]]="","",IF(Att1SmallCarriers[[#This Row],[FEHB or PSHB]]="FEHB",714.23,IF(Att1SmallCarriers[[#This Row],[FEHB or PSHB]]="PSHB",672.95,"")))</f>
        <v/>
      </c>
      <c r="X82" s="38" t="str">
        <f t="shared" si="10"/>
        <v/>
      </c>
      <c r="Y82" s="212" t="str">
        <f>IF(F82="","",IF(S82&gt;0,MIN(Att1SmallCarriers[[#This Row],[2025 Maximum Government Contribution Based on Entry in Column B
Self+1]],ROUND(S82*0.75,2)),"New Option"))</f>
        <v/>
      </c>
      <c r="Z82" s="212" t="str">
        <f>IF(F82="","",IF(T82&gt;0,MIN(Att1SmallCarriers[[#This Row],[2025 Maximum Government Contribution Based on Entry in Column B
Family]],ROUND(T82*0.75,2)),"New Option"))</f>
        <v/>
      </c>
      <c r="AA82" s="38" t="str">
        <f t="shared" si="19"/>
        <v/>
      </c>
      <c r="AB82" s="38" t="str">
        <f t="shared" si="20"/>
        <v/>
      </c>
      <c r="AC82" s="38" t="str">
        <f t="shared" si="21"/>
        <v/>
      </c>
      <c r="AD82" s="38" t="str">
        <f t="shared" si="22"/>
        <v/>
      </c>
      <c r="AE82" s="38" t="str">
        <f t="shared" si="23"/>
        <v/>
      </c>
      <c r="AF82" s="38" t="str">
        <f t="shared" si="24"/>
        <v/>
      </c>
      <c r="AG82" s="84" t="e">
        <f>ROUND(Att1SmallCarriers[[#This Row],[2025 Maximum Government Contribution Based on Entry in Column B
Self]]*(1+$B$14),2)</f>
        <v>#VALUE!</v>
      </c>
      <c r="AH82" s="84" t="e">
        <f>ROUND(Att1SmallCarriers[[#This Row],[2025 Maximum Government Contribution Based on Entry in Column B
Self+1]]*(1+$B$14),2)</f>
        <v>#VALUE!</v>
      </c>
      <c r="AI82" s="84" t="e">
        <f>ROUND(Att1SmallCarriers[[#This Row],[2025 Maximum Government Contribution Based on Entry in Column B
Family]]*(1+$B$14),2)</f>
        <v>#VALUE!</v>
      </c>
      <c r="AJ82" s="212" t="str">
        <f>IF(F82="","",MIN(Att1SmallCarriers[[#This Row],[ESTIMATED 2026 Maximum Government Contribution
Self]],ROUND(AD82*0.75,2)))</f>
        <v/>
      </c>
      <c r="AK82" s="212" t="str">
        <f>IF(F82="","",MIN(Att1SmallCarriers[[#This Row],[ESTIMATED 2026 Maximum Government Contribution
Self+1]],ROUND(AE82*0.75,2)))</f>
        <v/>
      </c>
      <c r="AL82" s="212" t="str">
        <f>IF(F82="","",MIN(Att1SmallCarriers[[#This Row],[ESTIMATED 2026 Maximum Government Contribution
Family]],ROUND(AF82*0.75,2)))</f>
        <v/>
      </c>
      <c r="AM82" s="38" t="str">
        <f t="shared" si="25"/>
        <v/>
      </c>
      <c r="AN82" s="38" t="str">
        <f t="shared" si="26"/>
        <v/>
      </c>
      <c r="AO82" s="38" t="str">
        <f t="shared" si="27"/>
        <v/>
      </c>
      <c r="AP82" s="213" t="str">
        <f t="shared" si="12"/>
        <v/>
      </c>
      <c r="AQ82" s="213" t="str">
        <f t="shared" si="13"/>
        <v/>
      </c>
      <c r="AR82" s="213" t="str">
        <f t="shared" si="14"/>
        <v/>
      </c>
    </row>
    <row r="83" spans="5:44" ht="15.6" x14ac:dyDescent="0.3">
      <c r="E83" s="130"/>
      <c r="F83" s="218"/>
      <c r="L83" s="131"/>
      <c r="N83" s="132"/>
      <c r="O83" s="40"/>
      <c r="P83" s="40"/>
      <c r="Q83" s="40"/>
      <c r="R83" s="39" t="str">
        <f t="shared" si="16"/>
        <v/>
      </c>
      <c r="S83" s="38" t="str">
        <f t="shared" si="17"/>
        <v/>
      </c>
      <c r="T83" s="38" t="str">
        <f t="shared" si="18"/>
        <v/>
      </c>
      <c r="U83" s="142" t="str">
        <f>IF(Att1SmallCarriers[[#This Row],[FEHB or PSHB]]="","",IF(Att1SmallCarriers[[#This Row],[FEHB or PSHB]]="FEHB",298.08,IF(Att1SmallCarriers[[#This Row],[FEHB or PSHB]]="PSHB",286.09,"")))</f>
        <v/>
      </c>
      <c r="V83" s="142" t="str">
        <f>IF(Att1SmallCarriers[[#This Row],[FEHB or PSHB]]="","",IF(Att1SmallCarriers[[#This Row],[FEHB or PSHB]]="FEHB",650,IF(Att1SmallCarriers[[#This Row],[FEHB or PSHB]]="PSHB",618.4,"")))</f>
        <v/>
      </c>
      <c r="W83" s="142" t="str">
        <f>IF(Att1SmallCarriers[[#This Row],[FEHB or PSHB]]="","",IF(Att1SmallCarriers[[#This Row],[FEHB or PSHB]]="FEHB",714.23,IF(Att1SmallCarriers[[#This Row],[FEHB or PSHB]]="PSHB",672.95,"")))</f>
        <v/>
      </c>
      <c r="X83" s="38" t="str">
        <f t="shared" si="10"/>
        <v/>
      </c>
      <c r="Y83" s="212" t="str">
        <f>IF(F83="","",IF(S83&gt;0,MIN(Att1SmallCarriers[[#This Row],[2025 Maximum Government Contribution Based on Entry in Column B
Self+1]],ROUND(S83*0.75,2)),"New Option"))</f>
        <v/>
      </c>
      <c r="Z83" s="212" t="str">
        <f>IF(F83="","",IF(T83&gt;0,MIN(Att1SmallCarriers[[#This Row],[2025 Maximum Government Contribution Based on Entry in Column B
Family]],ROUND(T83*0.75,2)),"New Option"))</f>
        <v/>
      </c>
      <c r="AA83" s="38" t="str">
        <f t="shared" ref="AA83:AA114" si="28">IF(F83="","",IF(R83&gt;0, R83-X83,"New Option"))</f>
        <v/>
      </c>
      <c r="AB83" s="38" t="str">
        <f t="shared" ref="AB83:AB114" si="29">IF(F83="","",IF(S83&gt;0, S83-Y83,"New Option"))</f>
        <v/>
      </c>
      <c r="AC83" s="38" t="str">
        <f t="shared" ref="AC83:AC114" si="30">IF(F83="","",IF(T83&gt;0, T83-Z83,"New Option"))</f>
        <v/>
      </c>
      <c r="AD83" s="38" t="str">
        <f t="shared" ref="AD83:AD114" si="31">IF(F83="","",ROUND(L83*1.04,2))</f>
        <v/>
      </c>
      <c r="AE83" s="38" t="str">
        <f t="shared" ref="AE83:AE114" si="32">IF(F83="","",ROUND(M83*1.04,2))</f>
        <v/>
      </c>
      <c r="AF83" s="38" t="str">
        <f t="shared" ref="AF83:AF114" si="33">IF(F83="","",ROUND(N83*1.04,2))</f>
        <v/>
      </c>
      <c r="AG83" s="84" t="e">
        <f>ROUND(Att1SmallCarriers[[#This Row],[2025 Maximum Government Contribution Based on Entry in Column B
Self]]*(1+$B$14),2)</f>
        <v>#VALUE!</v>
      </c>
      <c r="AH83" s="84" t="e">
        <f>ROUND(Att1SmallCarriers[[#This Row],[2025 Maximum Government Contribution Based on Entry in Column B
Self+1]]*(1+$B$14),2)</f>
        <v>#VALUE!</v>
      </c>
      <c r="AI83" s="84" t="e">
        <f>ROUND(Att1SmallCarriers[[#This Row],[2025 Maximum Government Contribution Based on Entry in Column B
Family]]*(1+$B$14),2)</f>
        <v>#VALUE!</v>
      </c>
      <c r="AJ83" s="212" t="str">
        <f>IF(F83="","",MIN(Att1SmallCarriers[[#This Row],[ESTIMATED 2026 Maximum Government Contribution
Self]],ROUND(AD83*0.75,2)))</f>
        <v/>
      </c>
      <c r="AK83" s="212" t="str">
        <f>IF(F83="","",MIN(Att1SmallCarriers[[#This Row],[ESTIMATED 2026 Maximum Government Contribution
Self+1]],ROUND(AE83*0.75,2)))</f>
        <v/>
      </c>
      <c r="AL83" s="212" t="str">
        <f>IF(F83="","",MIN(Att1SmallCarriers[[#This Row],[ESTIMATED 2026 Maximum Government Contribution
Family]],ROUND(AF83*0.75,2)))</f>
        <v/>
      </c>
      <c r="AM83" s="38" t="str">
        <f t="shared" ref="AM83:AM114" si="34">IF(F83="","",AD83-AJ83)</f>
        <v/>
      </c>
      <c r="AN83" s="38" t="str">
        <f t="shared" ref="AN83:AN114" si="35">IF(F83="","",AE83-AK83)</f>
        <v/>
      </c>
      <c r="AO83" s="38" t="str">
        <f t="shared" ref="AO83:AO114" si="36">IF(F83="","",AF83-AL83)</f>
        <v/>
      </c>
      <c r="AP83" s="213" t="str">
        <f t="shared" si="12"/>
        <v/>
      </c>
      <c r="AQ83" s="213" t="str">
        <f t="shared" si="13"/>
        <v/>
      </c>
      <c r="AR83" s="213" t="str">
        <f t="shared" si="14"/>
        <v/>
      </c>
    </row>
    <row r="84" spans="5:44" ht="15.6" x14ac:dyDescent="0.3">
      <c r="E84" s="130"/>
      <c r="F84" s="218"/>
      <c r="L84" s="131"/>
      <c r="N84" s="132"/>
      <c r="O84" s="40"/>
      <c r="P84" s="40"/>
      <c r="Q84" s="40"/>
      <c r="R84" s="39" t="str">
        <f t="shared" ref="R84:R147" si="37">IF(F84="","",ROUND(O84*1.04,2))</f>
        <v/>
      </c>
      <c r="S84" s="38" t="str">
        <f t="shared" ref="S84:S147" si="38">IF(F84="","",ROUND(P84*1.04,2))</f>
        <v/>
      </c>
      <c r="T84" s="38" t="str">
        <f t="shared" ref="T84:T147" si="39">IF(F84="","",ROUND(Q84*1.04,2))</f>
        <v/>
      </c>
      <c r="U84" s="142" t="str">
        <f>IF(Att1SmallCarriers[[#This Row],[FEHB or PSHB]]="","",IF(Att1SmallCarriers[[#This Row],[FEHB or PSHB]]="FEHB",298.08,IF(Att1SmallCarriers[[#This Row],[FEHB or PSHB]]="PSHB",286.09,"")))</f>
        <v/>
      </c>
      <c r="V84" s="142" t="str">
        <f>IF(Att1SmallCarriers[[#This Row],[FEHB or PSHB]]="","",IF(Att1SmallCarriers[[#This Row],[FEHB or PSHB]]="FEHB",650,IF(Att1SmallCarriers[[#This Row],[FEHB or PSHB]]="PSHB",618.4,"")))</f>
        <v/>
      </c>
      <c r="W84" s="142" t="str">
        <f>IF(Att1SmallCarriers[[#This Row],[FEHB or PSHB]]="","",IF(Att1SmallCarriers[[#This Row],[FEHB or PSHB]]="FEHB",714.23,IF(Att1SmallCarriers[[#This Row],[FEHB or PSHB]]="PSHB",672.95,"")))</f>
        <v/>
      </c>
      <c r="X84" s="38" t="str">
        <f t="shared" ref="X84:X147" si="40">IF(F84="","",IF(R84&gt;0,MIN(U84,ROUND(R84*0.75,2)),"New Option"))</f>
        <v/>
      </c>
      <c r="Y84" s="212" t="str">
        <f>IF(F84="","",IF(S84&gt;0,MIN(Att1SmallCarriers[[#This Row],[2025 Maximum Government Contribution Based on Entry in Column B
Self+1]],ROUND(S84*0.75,2)),"New Option"))</f>
        <v/>
      </c>
      <c r="Z84" s="212" t="str">
        <f>IF(F84="","",IF(T84&gt;0,MIN(Att1SmallCarriers[[#This Row],[2025 Maximum Government Contribution Based on Entry in Column B
Family]],ROUND(T84*0.75,2)),"New Option"))</f>
        <v/>
      </c>
      <c r="AA84" s="38" t="str">
        <f t="shared" si="28"/>
        <v/>
      </c>
      <c r="AB84" s="38" t="str">
        <f t="shared" si="29"/>
        <v/>
      </c>
      <c r="AC84" s="38" t="str">
        <f t="shared" si="30"/>
        <v/>
      </c>
      <c r="AD84" s="38" t="str">
        <f t="shared" si="31"/>
        <v/>
      </c>
      <c r="AE84" s="38" t="str">
        <f t="shared" si="32"/>
        <v/>
      </c>
      <c r="AF84" s="38" t="str">
        <f t="shared" si="33"/>
        <v/>
      </c>
      <c r="AG84" s="84" t="e">
        <f>ROUND(Att1SmallCarriers[[#This Row],[2025 Maximum Government Contribution Based on Entry in Column B
Self]]*(1+$B$14),2)</f>
        <v>#VALUE!</v>
      </c>
      <c r="AH84" s="84" t="e">
        <f>ROUND(Att1SmallCarriers[[#This Row],[2025 Maximum Government Contribution Based on Entry in Column B
Self+1]]*(1+$B$14),2)</f>
        <v>#VALUE!</v>
      </c>
      <c r="AI84" s="84" t="e">
        <f>ROUND(Att1SmallCarriers[[#This Row],[2025 Maximum Government Contribution Based on Entry in Column B
Family]]*(1+$B$14),2)</f>
        <v>#VALUE!</v>
      </c>
      <c r="AJ84" s="212" t="str">
        <f>IF(F84="","",MIN(Att1SmallCarriers[[#This Row],[ESTIMATED 2026 Maximum Government Contribution
Self]],ROUND(AD84*0.75,2)))</f>
        <v/>
      </c>
      <c r="AK84" s="212" t="str">
        <f>IF(F84="","",MIN(Att1SmallCarriers[[#This Row],[ESTIMATED 2026 Maximum Government Contribution
Self+1]],ROUND(AE84*0.75,2)))</f>
        <v/>
      </c>
      <c r="AL84" s="212" t="str">
        <f>IF(F84="","",MIN(Att1SmallCarriers[[#This Row],[ESTIMATED 2026 Maximum Government Contribution
Family]],ROUND(AF84*0.75,2)))</f>
        <v/>
      </c>
      <c r="AM84" s="38" t="str">
        <f t="shared" si="34"/>
        <v/>
      </c>
      <c r="AN84" s="38" t="str">
        <f t="shared" si="35"/>
        <v/>
      </c>
      <c r="AO84" s="38" t="str">
        <f t="shared" si="36"/>
        <v/>
      </c>
      <c r="AP84" s="213" t="str">
        <f t="shared" ref="AP84:AP147" si="41">IF(F84="","",IFERROR(AM84/AA84-1,"New Option"))</f>
        <v/>
      </c>
      <c r="AQ84" s="213" t="str">
        <f t="shared" ref="AQ84:AQ147" si="42">IF(F84="","",IFERROR(AN84/AB84-1,"New Option"))</f>
        <v/>
      </c>
      <c r="AR84" s="213" t="str">
        <f t="shared" ref="AR84:AR147" si="43">IF(F84="","",IFERROR(AO84/AC84-1,"New Option"))</f>
        <v/>
      </c>
    </row>
    <row r="85" spans="5:44" ht="15.6" x14ac:dyDescent="0.3">
      <c r="E85" s="130"/>
      <c r="F85" s="218"/>
      <c r="L85" s="131"/>
      <c r="N85" s="132"/>
      <c r="O85" s="40"/>
      <c r="P85" s="40"/>
      <c r="Q85" s="40"/>
      <c r="R85" s="39" t="str">
        <f t="shared" si="37"/>
        <v/>
      </c>
      <c r="S85" s="38" t="str">
        <f t="shared" si="38"/>
        <v/>
      </c>
      <c r="T85" s="38" t="str">
        <f t="shared" si="39"/>
        <v/>
      </c>
      <c r="U85" s="142" t="str">
        <f>IF(Att1SmallCarriers[[#This Row],[FEHB or PSHB]]="","",IF(Att1SmallCarriers[[#This Row],[FEHB or PSHB]]="FEHB",298.08,IF(Att1SmallCarriers[[#This Row],[FEHB or PSHB]]="PSHB",286.09,"")))</f>
        <v/>
      </c>
      <c r="V85" s="142" t="str">
        <f>IF(Att1SmallCarriers[[#This Row],[FEHB or PSHB]]="","",IF(Att1SmallCarriers[[#This Row],[FEHB or PSHB]]="FEHB",650,IF(Att1SmallCarriers[[#This Row],[FEHB or PSHB]]="PSHB",618.4,"")))</f>
        <v/>
      </c>
      <c r="W85" s="142" t="str">
        <f>IF(Att1SmallCarriers[[#This Row],[FEHB or PSHB]]="","",IF(Att1SmallCarriers[[#This Row],[FEHB or PSHB]]="FEHB",714.23,IF(Att1SmallCarriers[[#This Row],[FEHB or PSHB]]="PSHB",672.95,"")))</f>
        <v/>
      </c>
      <c r="X85" s="38" t="str">
        <f t="shared" si="40"/>
        <v/>
      </c>
      <c r="Y85" s="212" t="str">
        <f>IF(F85="","",IF(S85&gt;0,MIN(Att1SmallCarriers[[#This Row],[2025 Maximum Government Contribution Based on Entry in Column B
Self+1]],ROUND(S85*0.75,2)),"New Option"))</f>
        <v/>
      </c>
      <c r="Z85" s="212" t="str">
        <f>IF(F85="","",IF(T85&gt;0,MIN(Att1SmallCarriers[[#This Row],[2025 Maximum Government Contribution Based on Entry in Column B
Family]],ROUND(T85*0.75,2)),"New Option"))</f>
        <v/>
      </c>
      <c r="AA85" s="38" t="str">
        <f t="shared" si="28"/>
        <v/>
      </c>
      <c r="AB85" s="38" t="str">
        <f t="shared" si="29"/>
        <v/>
      </c>
      <c r="AC85" s="38" t="str">
        <f t="shared" si="30"/>
        <v/>
      </c>
      <c r="AD85" s="38" t="str">
        <f t="shared" si="31"/>
        <v/>
      </c>
      <c r="AE85" s="38" t="str">
        <f t="shared" si="32"/>
        <v/>
      </c>
      <c r="AF85" s="38" t="str">
        <f t="shared" si="33"/>
        <v/>
      </c>
      <c r="AG85" s="84" t="e">
        <f>ROUND(Att1SmallCarriers[[#This Row],[2025 Maximum Government Contribution Based on Entry in Column B
Self]]*(1+$B$14),2)</f>
        <v>#VALUE!</v>
      </c>
      <c r="AH85" s="84" t="e">
        <f>ROUND(Att1SmallCarriers[[#This Row],[2025 Maximum Government Contribution Based on Entry in Column B
Self+1]]*(1+$B$14),2)</f>
        <v>#VALUE!</v>
      </c>
      <c r="AI85" s="84" t="e">
        <f>ROUND(Att1SmallCarriers[[#This Row],[2025 Maximum Government Contribution Based on Entry in Column B
Family]]*(1+$B$14),2)</f>
        <v>#VALUE!</v>
      </c>
      <c r="AJ85" s="212" t="str">
        <f>IF(F85="","",MIN(Att1SmallCarriers[[#This Row],[ESTIMATED 2026 Maximum Government Contribution
Self]],ROUND(AD85*0.75,2)))</f>
        <v/>
      </c>
      <c r="AK85" s="212" t="str">
        <f>IF(F85="","",MIN(Att1SmallCarriers[[#This Row],[ESTIMATED 2026 Maximum Government Contribution
Self+1]],ROUND(AE85*0.75,2)))</f>
        <v/>
      </c>
      <c r="AL85" s="212" t="str">
        <f>IF(F85="","",MIN(Att1SmallCarriers[[#This Row],[ESTIMATED 2026 Maximum Government Contribution
Family]],ROUND(AF85*0.75,2)))</f>
        <v/>
      </c>
      <c r="AM85" s="38" t="str">
        <f t="shared" si="34"/>
        <v/>
      </c>
      <c r="AN85" s="38" t="str">
        <f t="shared" si="35"/>
        <v/>
      </c>
      <c r="AO85" s="38" t="str">
        <f t="shared" si="36"/>
        <v/>
      </c>
      <c r="AP85" s="213" t="str">
        <f t="shared" si="41"/>
        <v/>
      </c>
      <c r="AQ85" s="213" t="str">
        <f t="shared" si="42"/>
        <v/>
      </c>
      <c r="AR85" s="213" t="str">
        <f t="shared" si="43"/>
        <v/>
      </c>
    </row>
    <row r="86" spans="5:44" ht="15.6" x14ac:dyDescent="0.3">
      <c r="E86" s="130"/>
      <c r="F86" s="218"/>
      <c r="L86" s="131"/>
      <c r="N86" s="132"/>
      <c r="O86" s="40"/>
      <c r="P86" s="40"/>
      <c r="Q86" s="40"/>
      <c r="R86" s="39" t="str">
        <f t="shared" si="37"/>
        <v/>
      </c>
      <c r="S86" s="38" t="str">
        <f t="shared" si="38"/>
        <v/>
      </c>
      <c r="T86" s="38" t="str">
        <f t="shared" si="39"/>
        <v/>
      </c>
      <c r="U86" s="142" t="str">
        <f>IF(Att1SmallCarriers[[#This Row],[FEHB or PSHB]]="","",IF(Att1SmallCarriers[[#This Row],[FEHB or PSHB]]="FEHB",298.08,IF(Att1SmallCarriers[[#This Row],[FEHB or PSHB]]="PSHB",286.09,"")))</f>
        <v/>
      </c>
      <c r="V86" s="142" t="str">
        <f>IF(Att1SmallCarriers[[#This Row],[FEHB or PSHB]]="","",IF(Att1SmallCarriers[[#This Row],[FEHB or PSHB]]="FEHB",650,IF(Att1SmallCarriers[[#This Row],[FEHB or PSHB]]="PSHB",618.4,"")))</f>
        <v/>
      </c>
      <c r="W86" s="142" t="str">
        <f>IF(Att1SmallCarriers[[#This Row],[FEHB or PSHB]]="","",IF(Att1SmallCarriers[[#This Row],[FEHB or PSHB]]="FEHB",714.23,IF(Att1SmallCarriers[[#This Row],[FEHB or PSHB]]="PSHB",672.95,"")))</f>
        <v/>
      </c>
      <c r="X86" s="38" t="str">
        <f t="shared" si="40"/>
        <v/>
      </c>
      <c r="Y86" s="212" t="str">
        <f>IF(F86="","",IF(S86&gt;0,MIN(Att1SmallCarriers[[#This Row],[2025 Maximum Government Contribution Based on Entry in Column B
Self+1]],ROUND(S86*0.75,2)),"New Option"))</f>
        <v/>
      </c>
      <c r="Z86" s="212" t="str">
        <f>IF(F86="","",IF(T86&gt;0,MIN(Att1SmallCarriers[[#This Row],[2025 Maximum Government Contribution Based on Entry in Column B
Family]],ROUND(T86*0.75,2)),"New Option"))</f>
        <v/>
      </c>
      <c r="AA86" s="38" t="str">
        <f t="shared" si="28"/>
        <v/>
      </c>
      <c r="AB86" s="38" t="str">
        <f t="shared" si="29"/>
        <v/>
      </c>
      <c r="AC86" s="38" t="str">
        <f t="shared" si="30"/>
        <v/>
      </c>
      <c r="AD86" s="38" t="str">
        <f t="shared" si="31"/>
        <v/>
      </c>
      <c r="AE86" s="38" t="str">
        <f t="shared" si="32"/>
        <v/>
      </c>
      <c r="AF86" s="38" t="str">
        <f t="shared" si="33"/>
        <v/>
      </c>
      <c r="AG86" s="84" t="e">
        <f>ROUND(Att1SmallCarriers[[#This Row],[2025 Maximum Government Contribution Based on Entry in Column B
Self]]*(1+$B$14),2)</f>
        <v>#VALUE!</v>
      </c>
      <c r="AH86" s="84" t="e">
        <f>ROUND(Att1SmallCarriers[[#This Row],[2025 Maximum Government Contribution Based on Entry in Column B
Self+1]]*(1+$B$14),2)</f>
        <v>#VALUE!</v>
      </c>
      <c r="AI86" s="84" t="e">
        <f>ROUND(Att1SmallCarriers[[#This Row],[2025 Maximum Government Contribution Based on Entry in Column B
Family]]*(1+$B$14),2)</f>
        <v>#VALUE!</v>
      </c>
      <c r="AJ86" s="212" t="str">
        <f>IF(F86="","",MIN(Att1SmallCarriers[[#This Row],[ESTIMATED 2026 Maximum Government Contribution
Self]],ROUND(AD86*0.75,2)))</f>
        <v/>
      </c>
      <c r="AK86" s="212" t="str">
        <f>IF(F86="","",MIN(Att1SmallCarriers[[#This Row],[ESTIMATED 2026 Maximum Government Contribution
Self+1]],ROUND(AE86*0.75,2)))</f>
        <v/>
      </c>
      <c r="AL86" s="212" t="str">
        <f>IF(F86="","",MIN(Att1SmallCarriers[[#This Row],[ESTIMATED 2026 Maximum Government Contribution
Family]],ROUND(AF86*0.75,2)))</f>
        <v/>
      </c>
      <c r="AM86" s="38" t="str">
        <f t="shared" si="34"/>
        <v/>
      </c>
      <c r="AN86" s="38" t="str">
        <f t="shared" si="35"/>
        <v/>
      </c>
      <c r="AO86" s="38" t="str">
        <f t="shared" si="36"/>
        <v/>
      </c>
      <c r="AP86" s="213" t="str">
        <f t="shared" si="41"/>
        <v/>
      </c>
      <c r="AQ86" s="213" t="str">
        <f t="shared" si="42"/>
        <v/>
      </c>
      <c r="AR86" s="213" t="str">
        <f t="shared" si="43"/>
        <v/>
      </c>
    </row>
    <row r="87" spans="5:44" ht="15.6" x14ac:dyDescent="0.3">
      <c r="E87" s="130"/>
      <c r="F87" s="218"/>
      <c r="L87" s="131"/>
      <c r="N87" s="132"/>
      <c r="O87" s="40"/>
      <c r="P87" s="40"/>
      <c r="Q87" s="40"/>
      <c r="R87" s="39" t="str">
        <f t="shared" si="37"/>
        <v/>
      </c>
      <c r="S87" s="38" t="str">
        <f t="shared" si="38"/>
        <v/>
      </c>
      <c r="T87" s="38" t="str">
        <f t="shared" si="39"/>
        <v/>
      </c>
      <c r="U87" s="142" t="str">
        <f>IF(Att1SmallCarriers[[#This Row],[FEHB or PSHB]]="","",IF(Att1SmallCarriers[[#This Row],[FEHB or PSHB]]="FEHB",298.08,IF(Att1SmallCarriers[[#This Row],[FEHB or PSHB]]="PSHB",286.09,"")))</f>
        <v/>
      </c>
      <c r="V87" s="142" t="str">
        <f>IF(Att1SmallCarriers[[#This Row],[FEHB or PSHB]]="","",IF(Att1SmallCarriers[[#This Row],[FEHB or PSHB]]="FEHB",650,IF(Att1SmallCarriers[[#This Row],[FEHB or PSHB]]="PSHB",618.4,"")))</f>
        <v/>
      </c>
      <c r="W87" s="142" t="str">
        <f>IF(Att1SmallCarriers[[#This Row],[FEHB or PSHB]]="","",IF(Att1SmallCarriers[[#This Row],[FEHB or PSHB]]="FEHB",714.23,IF(Att1SmallCarriers[[#This Row],[FEHB or PSHB]]="PSHB",672.95,"")))</f>
        <v/>
      </c>
      <c r="X87" s="38" t="str">
        <f t="shared" si="40"/>
        <v/>
      </c>
      <c r="Y87" s="212" t="str">
        <f>IF(F87="","",IF(S87&gt;0,MIN(Att1SmallCarriers[[#This Row],[2025 Maximum Government Contribution Based on Entry in Column B
Self+1]],ROUND(S87*0.75,2)),"New Option"))</f>
        <v/>
      </c>
      <c r="Z87" s="212" t="str">
        <f>IF(F87="","",IF(T87&gt;0,MIN(Att1SmallCarriers[[#This Row],[2025 Maximum Government Contribution Based on Entry in Column B
Family]],ROUND(T87*0.75,2)),"New Option"))</f>
        <v/>
      </c>
      <c r="AA87" s="38" t="str">
        <f t="shared" si="28"/>
        <v/>
      </c>
      <c r="AB87" s="38" t="str">
        <f t="shared" si="29"/>
        <v/>
      </c>
      <c r="AC87" s="38" t="str">
        <f t="shared" si="30"/>
        <v/>
      </c>
      <c r="AD87" s="38" t="str">
        <f t="shared" si="31"/>
        <v/>
      </c>
      <c r="AE87" s="38" t="str">
        <f t="shared" si="32"/>
        <v/>
      </c>
      <c r="AF87" s="38" t="str">
        <f t="shared" si="33"/>
        <v/>
      </c>
      <c r="AG87" s="84" t="e">
        <f>ROUND(Att1SmallCarriers[[#This Row],[2025 Maximum Government Contribution Based on Entry in Column B
Self]]*(1+$B$14),2)</f>
        <v>#VALUE!</v>
      </c>
      <c r="AH87" s="84" t="e">
        <f>ROUND(Att1SmallCarriers[[#This Row],[2025 Maximum Government Contribution Based on Entry in Column B
Self+1]]*(1+$B$14),2)</f>
        <v>#VALUE!</v>
      </c>
      <c r="AI87" s="84" t="e">
        <f>ROUND(Att1SmallCarriers[[#This Row],[2025 Maximum Government Contribution Based on Entry in Column B
Family]]*(1+$B$14),2)</f>
        <v>#VALUE!</v>
      </c>
      <c r="AJ87" s="212" t="str">
        <f>IF(F87="","",MIN(Att1SmallCarriers[[#This Row],[ESTIMATED 2026 Maximum Government Contribution
Self]],ROUND(AD87*0.75,2)))</f>
        <v/>
      </c>
      <c r="AK87" s="212" t="str">
        <f>IF(F87="","",MIN(Att1SmallCarriers[[#This Row],[ESTIMATED 2026 Maximum Government Contribution
Self+1]],ROUND(AE87*0.75,2)))</f>
        <v/>
      </c>
      <c r="AL87" s="212" t="str">
        <f>IF(F87="","",MIN(Att1SmallCarriers[[#This Row],[ESTIMATED 2026 Maximum Government Contribution
Family]],ROUND(AF87*0.75,2)))</f>
        <v/>
      </c>
      <c r="AM87" s="38" t="str">
        <f t="shared" si="34"/>
        <v/>
      </c>
      <c r="AN87" s="38" t="str">
        <f t="shared" si="35"/>
        <v/>
      </c>
      <c r="AO87" s="38" t="str">
        <f t="shared" si="36"/>
        <v/>
      </c>
      <c r="AP87" s="213" t="str">
        <f t="shared" si="41"/>
        <v/>
      </c>
      <c r="AQ87" s="213" t="str">
        <f t="shared" si="42"/>
        <v/>
      </c>
      <c r="AR87" s="213" t="str">
        <f t="shared" si="43"/>
        <v/>
      </c>
    </row>
    <row r="88" spans="5:44" ht="15.6" x14ac:dyDescent="0.3">
      <c r="E88" s="130"/>
      <c r="F88" s="218"/>
      <c r="L88" s="131"/>
      <c r="N88" s="132"/>
      <c r="O88" s="40"/>
      <c r="P88" s="40"/>
      <c r="Q88" s="40"/>
      <c r="R88" s="39" t="str">
        <f t="shared" si="37"/>
        <v/>
      </c>
      <c r="S88" s="38" t="str">
        <f t="shared" si="38"/>
        <v/>
      </c>
      <c r="T88" s="38" t="str">
        <f t="shared" si="39"/>
        <v/>
      </c>
      <c r="U88" s="142" t="str">
        <f>IF(Att1SmallCarriers[[#This Row],[FEHB or PSHB]]="","",IF(Att1SmallCarriers[[#This Row],[FEHB or PSHB]]="FEHB",298.08,IF(Att1SmallCarriers[[#This Row],[FEHB or PSHB]]="PSHB",286.09,"")))</f>
        <v/>
      </c>
      <c r="V88" s="142" t="str">
        <f>IF(Att1SmallCarriers[[#This Row],[FEHB or PSHB]]="","",IF(Att1SmallCarriers[[#This Row],[FEHB or PSHB]]="FEHB",650,IF(Att1SmallCarriers[[#This Row],[FEHB or PSHB]]="PSHB",618.4,"")))</f>
        <v/>
      </c>
      <c r="W88" s="142" t="str">
        <f>IF(Att1SmallCarriers[[#This Row],[FEHB or PSHB]]="","",IF(Att1SmallCarriers[[#This Row],[FEHB or PSHB]]="FEHB",714.23,IF(Att1SmallCarriers[[#This Row],[FEHB or PSHB]]="PSHB",672.95,"")))</f>
        <v/>
      </c>
      <c r="X88" s="38" t="str">
        <f t="shared" si="40"/>
        <v/>
      </c>
      <c r="Y88" s="212" t="str">
        <f>IF(F88="","",IF(S88&gt;0,MIN(Att1SmallCarriers[[#This Row],[2025 Maximum Government Contribution Based on Entry in Column B
Self+1]],ROUND(S88*0.75,2)),"New Option"))</f>
        <v/>
      </c>
      <c r="Z88" s="212" t="str">
        <f>IF(F88="","",IF(T88&gt;0,MIN(Att1SmallCarriers[[#This Row],[2025 Maximum Government Contribution Based on Entry in Column B
Family]],ROUND(T88*0.75,2)),"New Option"))</f>
        <v/>
      </c>
      <c r="AA88" s="38" t="str">
        <f t="shared" si="28"/>
        <v/>
      </c>
      <c r="AB88" s="38" t="str">
        <f t="shared" si="29"/>
        <v/>
      </c>
      <c r="AC88" s="38" t="str">
        <f t="shared" si="30"/>
        <v/>
      </c>
      <c r="AD88" s="38" t="str">
        <f t="shared" si="31"/>
        <v/>
      </c>
      <c r="AE88" s="38" t="str">
        <f t="shared" si="32"/>
        <v/>
      </c>
      <c r="AF88" s="38" t="str">
        <f t="shared" si="33"/>
        <v/>
      </c>
      <c r="AG88" s="84" t="e">
        <f>ROUND(Att1SmallCarriers[[#This Row],[2025 Maximum Government Contribution Based on Entry in Column B
Self]]*(1+$B$14),2)</f>
        <v>#VALUE!</v>
      </c>
      <c r="AH88" s="84" t="e">
        <f>ROUND(Att1SmallCarriers[[#This Row],[2025 Maximum Government Contribution Based on Entry in Column B
Self+1]]*(1+$B$14),2)</f>
        <v>#VALUE!</v>
      </c>
      <c r="AI88" s="84" t="e">
        <f>ROUND(Att1SmallCarriers[[#This Row],[2025 Maximum Government Contribution Based on Entry in Column B
Family]]*(1+$B$14),2)</f>
        <v>#VALUE!</v>
      </c>
      <c r="AJ88" s="212" t="str">
        <f>IF(F88="","",MIN(Att1SmallCarriers[[#This Row],[ESTIMATED 2026 Maximum Government Contribution
Self]],ROUND(AD88*0.75,2)))</f>
        <v/>
      </c>
      <c r="AK88" s="212" t="str">
        <f>IF(F88="","",MIN(Att1SmallCarriers[[#This Row],[ESTIMATED 2026 Maximum Government Contribution
Self+1]],ROUND(AE88*0.75,2)))</f>
        <v/>
      </c>
      <c r="AL88" s="212" t="str">
        <f>IF(F88="","",MIN(Att1SmallCarriers[[#This Row],[ESTIMATED 2026 Maximum Government Contribution
Family]],ROUND(AF88*0.75,2)))</f>
        <v/>
      </c>
      <c r="AM88" s="38" t="str">
        <f t="shared" si="34"/>
        <v/>
      </c>
      <c r="AN88" s="38" t="str">
        <f t="shared" si="35"/>
        <v/>
      </c>
      <c r="AO88" s="38" t="str">
        <f t="shared" si="36"/>
        <v/>
      </c>
      <c r="AP88" s="213" t="str">
        <f t="shared" si="41"/>
        <v/>
      </c>
      <c r="AQ88" s="213" t="str">
        <f t="shared" si="42"/>
        <v/>
      </c>
      <c r="AR88" s="213" t="str">
        <f t="shared" si="43"/>
        <v/>
      </c>
    </row>
    <row r="89" spans="5:44" ht="15.6" x14ac:dyDescent="0.3">
      <c r="E89" s="130"/>
      <c r="F89" s="218"/>
      <c r="L89" s="131"/>
      <c r="N89" s="132"/>
      <c r="O89" s="40"/>
      <c r="P89" s="40"/>
      <c r="Q89" s="40"/>
      <c r="R89" s="39" t="str">
        <f t="shared" si="37"/>
        <v/>
      </c>
      <c r="S89" s="38" t="str">
        <f t="shared" si="38"/>
        <v/>
      </c>
      <c r="T89" s="38" t="str">
        <f t="shared" si="39"/>
        <v/>
      </c>
      <c r="U89" s="142" t="str">
        <f>IF(Att1SmallCarriers[[#This Row],[FEHB or PSHB]]="","",IF(Att1SmallCarriers[[#This Row],[FEHB or PSHB]]="FEHB",298.08,IF(Att1SmallCarriers[[#This Row],[FEHB or PSHB]]="PSHB",286.09,"")))</f>
        <v/>
      </c>
      <c r="V89" s="142" t="str">
        <f>IF(Att1SmallCarriers[[#This Row],[FEHB or PSHB]]="","",IF(Att1SmallCarriers[[#This Row],[FEHB or PSHB]]="FEHB",650,IF(Att1SmallCarriers[[#This Row],[FEHB or PSHB]]="PSHB",618.4,"")))</f>
        <v/>
      </c>
      <c r="W89" s="142" t="str">
        <f>IF(Att1SmallCarriers[[#This Row],[FEHB or PSHB]]="","",IF(Att1SmallCarriers[[#This Row],[FEHB or PSHB]]="FEHB",714.23,IF(Att1SmallCarriers[[#This Row],[FEHB or PSHB]]="PSHB",672.95,"")))</f>
        <v/>
      </c>
      <c r="X89" s="38" t="str">
        <f t="shared" si="40"/>
        <v/>
      </c>
      <c r="Y89" s="212" t="str">
        <f>IF(F89="","",IF(S89&gt;0,MIN(Att1SmallCarriers[[#This Row],[2025 Maximum Government Contribution Based on Entry in Column B
Self+1]],ROUND(S89*0.75,2)),"New Option"))</f>
        <v/>
      </c>
      <c r="Z89" s="212" t="str">
        <f>IF(F89="","",IF(T89&gt;0,MIN(Att1SmallCarriers[[#This Row],[2025 Maximum Government Contribution Based on Entry in Column B
Family]],ROUND(T89*0.75,2)),"New Option"))</f>
        <v/>
      </c>
      <c r="AA89" s="38" t="str">
        <f t="shared" si="28"/>
        <v/>
      </c>
      <c r="AB89" s="38" t="str">
        <f t="shared" si="29"/>
        <v/>
      </c>
      <c r="AC89" s="38" t="str">
        <f t="shared" si="30"/>
        <v/>
      </c>
      <c r="AD89" s="38" t="str">
        <f t="shared" si="31"/>
        <v/>
      </c>
      <c r="AE89" s="38" t="str">
        <f t="shared" si="32"/>
        <v/>
      </c>
      <c r="AF89" s="38" t="str">
        <f t="shared" si="33"/>
        <v/>
      </c>
      <c r="AG89" s="84" t="e">
        <f>ROUND(Att1SmallCarriers[[#This Row],[2025 Maximum Government Contribution Based on Entry in Column B
Self]]*(1+$B$14),2)</f>
        <v>#VALUE!</v>
      </c>
      <c r="AH89" s="84" t="e">
        <f>ROUND(Att1SmallCarriers[[#This Row],[2025 Maximum Government Contribution Based on Entry in Column B
Self+1]]*(1+$B$14),2)</f>
        <v>#VALUE!</v>
      </c>
      <c r="AI89" s="84" t="e">
        <f>ROUND(Att1SmallCarriers[[#This Row],[2025 Maximum Government Contribution Based on Entry in Column B
Family]]*(1+$B$14),2)</f>
        <v>#VALUE!</v>
      </c>
      <c r="AJ89" s="212" t="str">
        <f>IF(F89="","",MIN(Att1SmallCarriers[[#This Row],[ESTIMATED 2026 Maximum Government Contribution
Self]],ROUND(AD89*0.75,2)))</f>
        <v/>
      </c>
      <c r="AK89" s="212" t="str">
        <f>IF(F89="","",MIN(Att1SmallCarriers[[#This Row],[ESTIMATED 2026 Maximum Government Contribution
Self+1]],ROUND(AE89*0.75,2)))</f>
        <v/>
      </c>
      <c r="AL89" s="212" t="str">
        <f>IF(F89="","",MIN(Att1SmallCarriers[[#This Row],[ESTIMATED 2026 Maximum Government Contribution
Family]],ROUND(AF89*0.75,2)))</f>
        <v/>
      </c>
      <c r="AM89" s="38" t="str">
        <f t="shared" si="34"/>
        <v/>
      </c>
      <c r="AN89" s="38" t="str">
        <f t="shared" si="35"/>
        <v/>
      </c>
      <c r="AO89" s="38" t="str">
        <f t="shared" si="36"/>
        <v/>
      </c>
      <c r="AP89" s="213" t="str">
        <f t="shared" si="41"/>
        <v/>
      </c>
      <c r="AQ89" s="213" t="str">
        <f t="shared" si="42"/>
        <v/>
      </c>
      <c r="AR89" s="213" t="str">
        <f t="shared" si="43"/>
        <v/>
      </c>
    </row>
    <row r="90" spans="5:44" ht="15.6" x14ac:dyDescent="0.3">
      <c r="E90" s="130"/>
      <c r="F90" s="218"/>
      <c r="L90" s="131"/>
      <c r="N90" s="132"/>
      <c r="O90" s="40"/>
      <c r="P90" s="40"/>
      <c r="Q90" s="40"/>
      <c r="R90" s="39" t="str">
        <f t="shared" si="37"/>
        <v/>
      </c>
      <c r="S90" s="38" t="str">
        <f t="shared" si="38"/>
        <v/>
      </c>
      <c r="T90" s="38" t="str">
        <f t="shared" si="39"/>
        <v/>
      </c>
      <c r="U90" s="142" t="str">
        <f>IF(Att1SmallCarriers[[#This Row],[FEHB or PSHB]]="","",IF(Att1SmallCarriers[[#This Row],[FEHB or PSHB]]="FEHB",298.08,IF(Att1SmallCarriers[[#This Row],[FEHB or PSHB]]="PSHB",286.09,"")))</f>
        <v/>
      </c>
      <c r="V90" s="142" t="str">
        <f>IF(Att1SmallCarriers[[#This Row],[FEHB or PSHB]]="","",IF(Att1SmallCarriers[[#This Row],[FEHB or PSHB]]="FEHB",650,IF(Att1SmallCarriers[[#This Row],[FEHB or PSHB]]="PSHB",618.4,"")))</f>
        <v/>
      </c>
      <c r="W90" s="142" t="str">
        <f>IF(Att1SmallCarriers[[#This Row],[FEHB or PSHB]]="","",IF(Att1SmallCarriers[[#This Row],[FEHB or PSHB]]="FEHB",714.23,IF(Att1SmallCarriers[[#This Row],[FEHB or PSHB]]="PSHB",672.95,"")))</f>
        <v/>
      </c>
      <c r="X90" s="38" t="str">
        <f t="shared" si="40"/>
        <v/>
      </c>
      <c r="Y90" s="212" t="str">
        <f>IF(F90="","",IF(S90&gt;0,MIN(Att1SmallCarriers[[#This Row],[2025 Maximum Government Contribution Based on Entry in Column B
Self+1]],ROUND(S90*0.75,2)),"New Option"))</f>
        <v/>
      </c>
      <c r="Z90" s="212" t="str">
        <f>IF(F90="","",IF(T90&gt;0,MIN(Att1SmallCarriers[[#This Row],[2025 Maximum Government Contribution Based on Entry in Column B
Family]],ROUND(T90*0.75,2)),"New Option"))</f>
        <v/>
      </c>
      <c r="AA90" s="38" t="str">
        <f t="shared" si="28"/>
        <v/>
      </c>
      <c r="AB90" s="38" t="str">
        <f t="shared" si="29"/>
        <v/>
      </c>
      <c r="AC90" s="38" t="str">
        <f t="shared" si="30"/>
        <v/>
      </c>
      <c r="AD90" s="38" t="str">
        <f t="shared" si="31"/>
        <v/>
      </c>
      <c r="AE90" s="38" t="str">
        <f t="shared" si="32"/>
        <v/>
      </c>
      <c r="AF90" s="38" t="str">
        <f t="shared" si="33"/>
        <v/>
      </c>
      <c r="AG90" s="84" t="e">
        <f>ROUND(Att1SmallCarriers[[#This Row],[2025 Maximum Government Contribution Based on Entry in Column B
Self]]*(1+$B$14),2)</f>
        <v>#VALUE!</v>
      </c>
      <c r="AH90" s="84" t="e">
        <f>ROUND(Att1SmallCarriers[[#This Row],[2025 Maximum Government Contribution Based on Entry in Column B
Self+1]]*(1+$B$14),2)</f>
        <v>#VALUE!</v>
      </c>
      <c r="AI90" s="84" t="e">
        <f>ROUND(Att1SmallCarriers[[#This Row],[2025 Maximum Government Contribution Based on Entry in Column B
Family]]*(1+$B$14),2)</f>
        <v>#VALUE!</v>
      </c>
      <c r="AJ90" s="212" t="str">
        <f>IF(F90="","",MIN(Att1SmallCarriers[[#This Row],[ESTIMATED 2026 Maximum Government Contribution
Self]],ROUND(AD90*0.75,2)))</f>
        <v/>
      </c>
      <c r="AK90" s="212" t="str">
        <f>IF(F90="","",MIN(Att1SmallCarriers[[#This Row],[ESTIMATED 2026 Maximum Government Contribution
Self+1]],ROUND(AE90*0.75,2)))</f>
        <v/>
      </c>
      <c r="AL90" s="212" t="str">
        <f>IF(F90="","",MIN(Att1SmallCarriers[[#This Row],[ESTIMATED 2026 Maximum Government Contribution
Family]],ROUND(AF90*0.75,2)))</f>
        <v/>
      </c>
      <c r="AM90" s="38" t="str">
        <f t="shared" si="34"/>
        <v/>
      </c>
      <c r="AN90" s="38" t="str">
        <f t="shared" si="35"/>
        <v/>
      </c>
      <c r="AO90" s="38" t="str">
        <f t="shared" si="36"/>
        <v/>
      </c>
      <c r="AP90" s="213" t="str">
        <f t="shared" si="41"/>
        <v/>
      </c>
      <c r="AQ90" s="213" t="str">
        <f t="shared" si="42"/>
        <v/>
      </c>
      <c r="AR90" s="213" t="str">
        <f t="shared" si="43"/>
        <v/>
      </c>
    </row>
    <row r="91" spans="5:44" ht="15.6" x14ac:dyDescent="0.3">
      <c r="E91" s="130"/>
      <c r="F91" s="218"/>
      <c r="L91" s="131"/>
      <c r="N91" s="132"/>
      <c r="O91" s="40"/>
      <c r="P91" s="40"/>
      <c r="Q91" s="40"/>
      <c r="R91" s="39" t="str">
        <f t="shared" si="37"/>
        <v/>
      </c>
      <c r="S91" s="38" t="str">
        <f t="shared" si="38"/>
        <v/>
      </c>
      <c r="T91" s="38" t="str">
        <f t="shared" si="39"/>
        <v/>
      </c>
      <c r="U91" s="142" t="str">
        <f>IF(Att1SmallCarriers[[#This Row],[FEHB or PSHB]]="","",IF(Att1SmallCarriers[[#This Row],[FEHB or PSHB]]="FEHB",298.08,IF(Att1SmallCarriers[[#This Row],[FEHB or PSHB]]="PSHB",286.09,"")))</f>
        <v/>
      </c>
      <c r="V91" s="142" t="str">
        <f>IF(Att1SmallCarriers[[#This Row],[FEHB or PSHB]]="","",IF(Att1SmallCarriers[[#This Row],[FEHB or PSHB]]="FEHB",650,IF(Att1SmallCarriers[[#This Row],[FEHB or PSHB]]="PSHB",618.4,"")))</f>
        <v/>
      </c>
      <c r="W91" s="142" t="str">
        <f>IF(Att1SmallCarriers[[#This Row],[FEHB or PSHB]]="","",IF(Att1SmallCarriers[[#This Row],[FEHB or PSHB]]="FEHB",714.23,IF(Att1SmallCarriers[[#This Row],[FEHB or PSHB]]="PSHB",672.95,"")))</f>
        <v/>
      </c>
      <c r="X91" s="38" t="str">
        <f t="shared" si="40"/>
        <v/>
      </c>
      <c r="Y91" s="212" t="str">
        <f>IF(F91="","",IF(S91&gt;0,MIN(Att1SmallCarriers[[#This Row],[2025 Maximum Government Contribution Based on Entry in Column B
Self+1]],ROUND(S91*0.75,2)),"New Option"))</f>
        <v/>
      </c>
      <c r="Z91" s="212" t="str">
        <f>IF(F91="","",IF(T91&gt;0,MIN(Att1SmallCarriers[[#This Row],[2025 Maximum Government Contribution Based on Entry in Column B
Family]],ROUND(T91*0.75,2)),"New Option"))</f>
        <v/>
      </c>
      <c r="AA91" s="38" t="str">
        <f t="shared" si="28"/>
        <v/>
      </c>
      <c r="AB91" s="38" t="str">
        <f t="shared" si="29"/>
        <v/>
      </c>
      <c r="AC91" s="38" t="str">
        <f t="shared" si="30"/>
        <v/>
      </c>
      <c r="AD91" s="38" t="str">
        <f t="shared" si="31"/>
        <v/>
      </c>
      <c r="AE91" s="38" t="str">
        <f t="shared" si="32"/>
        <v/>
      </c>
      <c r="AF91" s="38" t="str">
        <f t="shared" si="33"/>
        <v/>
      </c>
      <c r="AG91" s="84" t="e">
        <f>ROUND(Att1SmallCarriers[[#This Row],[2025 Maximum Government Contribution Based on Entry in Column B
Self]]*(1+$B$14),2)</f>
        <v>#VALUE!</v>
      </c>
      <c r="AH91" s="84" t="e">
        <f>ROUND(Att1SmallCarriers[[#This Row],[2025 Maximum Government Contribution Based on Entry in Column B
Self+1]]*(1+$B$14),2)</f>
        <v>#VALUE!</v>
      </c>
      <c r="AI91" s="84" t="e">
        <f>ROUND(Att1SmallCarriers[[#This Row],[2025 Maximum Government Contribution Based on Entry in Column B
Family]]*(1+$B$14),2)</f>
        <v>#VALUE!</v>
      </c>
      <c r="AJ91" s="212" t="str">
        <f>IF(F91="","",MIN(Att1SmallCarriers[[#This Row],[ESTIMATED 2026 Maximum Government Contribution
Self]],ROUND(AD91*0.75,2)))</f>
        <v/>
      </c>
      <c r="AK91" s="212" t="str">
        <f>IF(F91="","",MIN(Att1SmallCarriers[[#This Row],[ESTIMATED 2026 Maximum Government Contribution
Self+1]],ROUND(AE91*0.75,2)))</f>
        <v/>
      </c>
      <c r="AL91" s="212" t="str">
        <f>IF(F91="","",MIN(Att1SmallCarriers[[#This Row],[ESTIMATED 2026 Maximum Government Contribution
Family]],ROUND(AF91*0.75,2)))</f>
        <v/>
      </c>
      <c r="AM91" s="38" t="str">
        <f t="shared" si="34"/>
        <v/>
      </c>
      <c r="AN91" s="38" t="str">
        <f t="shared" si="35"/>
        <v/>
      </c>
      <c r="AO91" s="38" t="str">
        <f t="shared" si="36"/>
        <v/>
      </c>
      <c r="AP91" s="213" t="str">
        <f t="shared" si="41"/>
        <v/>
      </c>
      <c r="AQ91" s="213" t="str">
        <f t="shared" si="42"/>
        <v/>
      </c>
      <c r="AR91" s="213" t="str">
        <f t="shared" si="43"/>
        <v/>
      </c>
    </row>
    <row r="92" spans="5:44" ht="15.6" x14ac:dyDescent="0.3">
      <c r="E92" s="130"/>
      <c r="F92" s="218"/>
      <c r="L92" s="131"/>
      <c r="N92" s="132"/>
      <c r="O92" s="40"/>
      <c r="P92" s="40"/>
      <c r="Q92" s="40"/>
      <c r="R92" s="39" t="str">
        <f t="shared" si="37"/>
        <v/>
      </c>
      <c r="S92" s="38" t="str">
        <f t="shared" si="38"/>
        <v/>
      </c>
      <c r="T92" s="38" t="str">
        <f t="shared" si="39"/>
        <v/>
      </c>
      <c r="U92" s="142" t="str">
        <f>IF(Att1SmallCarriers[[#This Row],[FEHB or PSHB]]="","",IF(Att1SmallCarriers[[#This Row],[FEHB or PSHB]]="FEHB",298.08,IF(Att1SmallCarriers[[#This Row],[FEHB or PSHB]]="PSHB",286.09,"")))</f>
        <v/>
      </c>
      <c r="V92" s="142" t="str">
        <f>IF(Att1SmallCarriers[[#This Row],[FEHB or PSHB]]="","",IF(Att1SmallCarriers[[#This Row],[FEHB or PSHB]]="FEHB",650,IF(Att1SmallCarriers[[#This Row],[FEHB or PSHB]]="PSHB",618.4,"")))</f>
        <v/>
      </c>
      <c r="W92" s="142" t="str">
        <f>IF(Att1SmallCarriers[[#This Row],[FEHB or PSHB]]="","",IF(Att1SmallCarriers[[#This Row],[FEHB or PSHB]]="FEHB",714.23,IF(Att1SmallCarriers[[#This Row],[FEHB or PSHB]]="PSHB",672.95,"")))</f>
        <v/>
      </c>
      <c r="X92" s="38" t="str">
        <f t="shared" si="40"/>
        <v/>
      </c>
      <c r="Y92" s="212" t="str">
        <f>IF(F92="","",IF(S92&gt;0,MIN(Att1SmallCarriers[[#This Row],[2025 Maximum Government Contribution Based on Entry in Column B
Self+1]],ROUND(S92*0.75,2)),"New Option"))</f>
        <v/>
      </c>
      <c r="Z92" s="212" t="str">
        <f>IF(F92="","",IF(T92&gt;0,MIN(Att1SmallCarriers[[#This Row],[2025 Maximum Government Contribution Based on Entry in Column B
Family]],ROUND(T92*0.75,2)),"New Option"))</f>
        <v/>
      </c>
      <c r="AA92" s="38" t="str">
        <f t="shared" si="28"/>
        <v/>
      </c>
      <c r="AB92" s="38" t="str">
        <f t="shared" si="29"/>
        <v/>
      </c>
      <c r="AC92" s="38" t="str">
        <f t="shared" si="30"/>
        <v/>
      </c>
      <c r="AD92" s="38" t="str">
        <f t="shared" si="31"/>
        <v/>
      </c>
      <c r="AE92" s="38" t="str">
        <f t="shared" si="32"/>
        <v/>
      </c>
      <c r="AF92" s="38" t="str">
        <f t="shared" si="33"/>
        <v/>
      </c>
      <c r="AG92" s="84" t="e">
        <f>ROUND(Att1SmallCarriers[[#This Row],[2025 Maximum Government Contribution Based on Entry in Column B
Self]]*(1+$B$14),2)</f>
        <v>#VALUE!</v>
      </c>
      <c r="AH92" s="84" t="e">
        <f>ROUND(Att1SmallCarriers[[#This Row],[2025 Maximum Government Contribution Based on Entry in Column B
Self+1]]*(1+$B$14),2)</f>
        <v>#VALUE!</v>
      </c>
      <c r="AI92" s="84" t="e">
        <f>ROUND(Att1SmallCarriers[[#This Row],[2025 Maximum Government Contribution Based on Entry in Column B
Family]]*(1+$B$14),2)</f>
        <v>#VALUE!</v>
      </c>
      <c r="AJ92" s="212" t="str">
        <f>IF(F92="","",MIN(Att1SmallCarriers[[#This Row],[ESTIMATED 2026 Maximum Government Contribution
Self]],ROUND(AD92*0.75,2)))</f>
        <v/>
      </c>
      <c r="AK92" s="212" t="str">
        <f>IF(F92="","",MIN(Att1SmallCarriers[[#This Row],[ESTIMATED 2026 Maximum Government Contribution
Self+1]],ROUND(AE92*0.75,2)))</f>
        <v/>
      </c>
      <c r="AL92" s="212" t="str">
        <f>IF(F92="","",MIN(Att1SmallCarriers[[#This Row],[ESTIMATED 2026 Maximum Government Contribution
Family]],ROUND(AF92*0.75,2)))</f>
        <v/>
      </c>
      <c r="AM92" s="38" t="str">
        <f t="shared" si="34"/>
        <v/>
      </c>
      <c r="AN92" s="38" t="str">
        <f t="shared" si="35"/>
        <v/>
      </c>
      <c r="AO92" s="38" t="str">
        <f t="shared" si="36"/>
        <v/>
      </c>
      <c r="AP92" s="213" t="str">
        <f t="shared" si="41"/>
        <v/>
      </c>
      <c r="AQ92" s="213" t="str">
        <f t="shared" si="42"/>
        <v/>
      </c>
      <c r="AR92" s="213" t="str">
        <f t="shared" si="43"/>
        <v/>
      </c>
    </row>
    <row r="93" spans="5:44" ht="15.6" x14ac:dyDescent="0.3">
      <c r="E93" s="130"/>
      <c r="F93" s="218"/>
      <c r="L93" s="131"/>
      <c r="N93" s="132"/>
      <c r="O93" s="40"/>
      <c r="P93" s="40"/>
      <c r="Q93" s="40"/>
      <c r="R93" s="39" t="str">
        <f t="shared" si="37"/>
        <v/>
      </c>
      <c r="S93" s="38" t="str">
        <f t="shared" si="38"/>
        <v/>
      </c>
      <c r="T93" s="38" t="str">
        <f t="shared" si="39"/>
        <v/>
      </c>
      <c r="U93" s="142" t="str">
        <f>IF(Att1SmallCarriers[[#This Row],[FEHB or PSHB]]="","",IF(Att1SmallCarriers[[#This Row],[FEHB or PSHB]]="FEHB",298.08,IF(Att1SmallCarriers[[#This Row],[FEHB or PSHB]]="PSHB",286.09,"")))</f>
        <v/>
      </c>
      <c r="V93" s="142" t="str">
        <f>IF(Att1SmallCarriers[[#This Row],[FEHB or PSHB]]="","",IF(Att1SmallCarriers[[#This Row],[FEHB or PSHB]]="FEHB",650,IF(Att1SmallCarriers[[#This Row],[FEHB or PSHB]]="PSHB",618.4,"")))</f>
        <v/>
      </c>
      <c r="W93" s="142" t="str">
        <f>IF(Att1SmallCarriers[[#This Row],[FEHB or PSHB]]="","",IF(Att1SmallCarriers[[#This Row],[FEHB or PSHB]]="FEHB",714.23,IF(Att1SmallCarriers[[#This Row],[FEHB or PSHB]]="PSHB",672.95,"")))</f>
        <v/>
      </c>
      <c r="X93" s="38" t="str">
        <f t="shared" si="40"/>
        <v/>
      </c>
      <c r="Y93" s="212" t="str">
        <f>IF(F93="","",IF(S93&gt;0,MIN(Att1SmallCarriers[[#This Row],[2025 Maximum Government Contribution Based on Entry in Column B
Self+1]],ROUND(S93*0.75,2)),"New Option"))</f>
        <v/>
      </c>
      <c r="Z93" s="212" t="str">
        <f>IF(F93="","",IF(T93&gt;0,MIN(Att1SmallCarriers[[#This Row],[2025 Maximum Government Contribution Based on Entry in Column B
Family]],ROUND(T93*0.75,2)),"New Option"))</f>
        <v/>
      </c>
      <c r="AA93" s="38" t="str">
        <f t="shared" si="28"/>
        <v/>
      </c>
      <c r="AB93" s="38" t="str">
        <f t="shared" si="29"/>
        <v/>
      </c>
      <c r="AC93" s="38" t="str">
        <f t="shared" si="30"/>
        <v/>
      </c>
      <c r="AD93" s="38" t="str">
        <f t="shared" si="31"/>
        <v/>
      </c>
      <c r="AE93" s="38" t="str">
        <f t="shared" si="32"/>
        <v/>
      </c>
      <c r="AF93" s="38" t="str">
        <f t="shared" si="33"/>
        <v/>
      </c>
      <c r="AG93" s="84" t="e">
        <f>ROUND(Att1SmallCarriers[[#This Row],[2025 Maximum Government Contribution Based on Entry in Column B
Self]]*(1+$B$14),2)</f>
        <v>#VALUE!</v>
      </c>
      <c r="AH93" s="84" t="e">
        <f>ROUND(Att1SmallCarriers[[#This Row],[2025 Maximum Government Contribution Based on Entry in Column B
Self+1]]*(1+$B$14),2)</f>
        <v>#VALUE!</v>
      </c>
      <c r="AI93" s="84" t="e">
        <f>ROUND(Att1SmallCarriers[[#This Row],[2025 Maximum Government Contribution Based on Entry in Column B
Family]]*(1+$B$14),2)</f>
        <v>#VALUE!</v>
      </c>
      <c r="AJ93" s="212" t="str">
        <f>IF(F93="","",MIN(Att1SmallCarriers[[#This Row],[ESTIMATED 2026 Maximum Government Contribution
Self]],ROUND(AD93*0.75,2)))</f>
        <v/>
      </c>
      <c r="AK93" s="212" t="str">
        <f>IF(F93="","",MIN(Att1SmallCarriers[[#This Row],[ESTIMATED 2026 Maximum Government Contribution
Self+1]],ROUND(AE93*0.75,2)))</f>
        <v/>
      </c>
      <c r="AL93" s="212" t="str">
        <f>IF(F93="","",MIN(Att1SmallCarriers[[#This Row],[ESTIMATED 2026 Maximum Government Contribution
Family]],ROUND(AF93*0.75,2)))</f>
        <v/>
      </c>
      <c r="AM93" s="38" t="str">
        <f t="shared" si="34"/>
        <v/>
      </c>
      <c r="AN93" s="38" t="str">
        <f t="shared" si="35"/>
        <v/>
      </c>
      <c r="AO93" s="38" t="str">
        <f t="shared" si="36"/>
        <v/>
      </c>
      <c r="AP93" s="213" t="str">
        <f t="shared" si="41"/>
        <v/>
      </c>
      <c r="AQ93" s="213" t="str">
        <f t="shared" si="42"/>
        <v/>
      </c>
      <c r="AR93" s="213" t="str">
        <f t="shared" si="43"/>
        <v/>
      </c>
    </row>
    <row r="94" spans="5:44" ht="15.6" x14ac:dyDescent="0.3">
      <c r="E94" s="130"/>
      <c r="F94" s="218"/>
      <c r="L94" s="131"/>
      <c r="N94" s="132"/>
      <c r="O94" s="40"/>
      <c r="P94" s="40"/>
      <c r="Q94" s="40"/>
      <c r="R94" s="39" t="str">
        <f t="shared" si="37"/>
        <v/>
      </c>
      <c r="S94" s="38" t="str">
        <f t="shared" si="38"/>
        <v/>
      </c>
      <c r="T94" s="38" t="str">
        <f t="shared" si="39"/>
        <v/>
      </c>
      <c r="U94" s="142" t="str">
        <f>IF(Att1SmallCarriers[[#This Row],[FEHB or PSHB]]="","",IF(Att1SmallCarriers[[#This Row],[FEHB or PSHB]]="FEHB",298.08,IF(Att1SmallCarriers[[#This Row],[FEHB or PSHB]]="PSHB",286.09,"")))</f>
        <v/>
      </c>
      <c r="V94" s="142" t="str">
        <f>IF(Att1SmallCarriers[[#This Row],[FEHB or PSHB]]="","",IF(Att1SmallCarriers[[#This Row],[FEHB or PSHB]]="FEHB",650,IF(Att1SmallCarriers[[#This Row],[FEHB or PSHB]]="PSHB",618.4,"")))</f>
        <v/>
      </c>
      <c r="W94" s="142" t="str">
        <f>IF(Att1SmallCarriers[[#This Row],[FEHB or PSHB]]="","",IF(Att1SmallCarriers[[#This Row],[FEHB or PSHB]]="FEHB",714.23,IF(Att1SmallCarriers[[#This Row],[FEHB or PSHB]]="PSHB",672.95,"")))</f>
        <v/>
      </c>
      <c r="X94" s="38" t="str">
        <f t="shared" si="40"/>
        <v/>
      </c>
      <c r="Y94" s="212" t="str">
        <f>IF(F94="","",IF(S94&gt;0,MIN(Att1SmallCarriers[[#This Row],[2025 Maximum Government Contribution Based on Entry in Column B
Self+1]],ROUND(S94*0.75,2)),"New Option"))</f>
        <v/>
      </c>
      <c r="Z94" s="212" t="str">
        <f>IF(F94="","",IF(T94&gt;0,MIN(Att1SmallCarriers[[#This Row],[2025 Maximum Government Contribution Based on Entry in Column B
Family]],ROUND(T94*0.75,2)),"New Option"))</f>
        <v/>
      </c>
      <c r="AA94" s="38" t="str">
        <f t="shared" si="28"/>
        <v/>
      </c>
      <c r="AB94" s="38" t="str">
        <f t="shared" si="29"/>
        <v/>
      </c>
      <c r="AC94" s="38" t="str">
        <f t="shared" si="30"/>
        <v/>
      </c>
      <c r="AD94" s="38" t="str">
        <f t="shared" si="31"/>
        <v/>
      </c>
      <c r="AE94" s="38" t="str">
        <f t="shared" si="32"/>
        <v/>
      </c>
      <c r="AF94" s="38" t="str">
        <f t="shared" si="33"/>
        <v/>
      </c>
      <c r="AG94" s="84" t="e">
        <f>ROUND(Att1SmallCarriers[[#This Row],[2025 Maximum Government Contribution Based on Entry in Column B
Self]]*(1+$B$14),2)</f>
        <v>#VALUE!</v>
      </c>
      <c r="AH94" s="84" t="e">
        <f>ROUND(Att1SmallCarriers[[#This Row],[2025 Maximum Government Contribution Based on Entry in Column B
Self+1]]*(1+$B$14),2)</f>
        <v>#VALUE!</v>
      </c>
      <c r="AI94" s="84" t="e">
        <f>ROUND(Att1SmallCarriers[[#This Row],[2025 Maximum Government Contribution Based on Entry in Column B
Family]]*(1+$B$14),2)</f>
        <v>#VALUE!</v>
      </c>
      <c r="AJ94" s="212" t="str">
        <f>IF(F94="","",MIN(Att1SmallCarriers[[#This Row],[ESTIMATED 2026 Maximum Government Contribution
Self]],ROUND(AD94*0.75,2)))</f>
        <v/>
      </c>
      <c r="AK94" s="212" t="str">
        <f>IF(F94="","",MIN(Att1SmallCarriers[[#This Row],[ESTIMATED 2026 Maximum Government Contribution
Self+1]],ROUND(AE94*0.75,2)))</f>
        <v/>
      </c>
      <c r="AL94" s="212" t="str">
        <f>IF(F94="","",MIN(Att1SmallCarriers[[#This Row],[ESTIMATED 2026 Maximum Government Contribution
Family]],ROUND(AF94*0.75,2)))</f>
        <v/>
      </c>
      <c r="AM94" s="38" t="str">
        <f t="shared" si="34"/>
        <v/>
      </c>
      <c r="AN94" s="38" t="str">
        <f t="shared" si="35"/>
        <v/>
      </c>
      <c r="AO94" s="38" t="str">
        <f t="shared" si="36"/>
        <v/>
      </c>
      <c r="AP94" s="213" t="str">
        <f t="shared" si="41"/>
        <v/>
      </c>
      <c r="AQ94" s="213" t="str">
        <f t="shared" si="42"/>
        <v/>
      </c>
      <c r="AR94" s="213" t="str">
        <f t="shared" si="43"/>
        <v/>
      </c>
    </row>
    <row r="95" spans="5:44" ht="15.6" x14ac:dyDescent="0.3">
      <c r="E95" s="130"/>
      <c r="F95" s="218"/>
      <c r="L95" s="131"/>
      <c r="N95" s="132"/>
      <c r="O95" s="40"/>
      <c r="P95" s="40"/>
      <c r="Q95" s="40"/>
      <c r="R95" s="39" t="str">
        <f t="shared" si="37"/>
        <v/>
      </c>
      <c r="S95" s="38" t="str">
        <f t="shared" si="38"/>
        <v/>
      </c>
      <c r="T95" s="38" t="str">
        <f t="shared" si="39"/>
        <v/>
      </c>
      <c r="U95" s="142" t="str">
        <f>IF(Att1SmallCarriers[[#This Row],[FEHB or PSHB]]="","",IF(Att1SmallCarriers[[#This Row],[FEHB or PSHB]]="FEHB",298.08,IF(Att1SmallCarriers[[#This Row],[FEHB or PSHB]]="PSHB",286.09,"")))</f>
        <v/>
      </c>
      <c r="V95" s="142" t="str">
        <f>IF(Att1SmallCarriers[[#This Row],[FEHB or PSHB]]="","",IF(Att1SmallCarriers[[#This Row],[FEHB or PSHB]]="FEHB",650,IF(Att1SmallCarriers[[#This Row],[FEHB or PSHB]]="PSHB",618.4,"")))</f>
        <v/>
      </c>
      <c r="W95" s="142" t="str">
        <f>IF(Att1SmallCarriers[[#This Row],[FEHB or PSHB]]="","",IF(Att1SmallCarriers[[#This Row],[FEHB or PSHB]]="FEHB",714.23,IF(Att1SmallCarriers[[#This Row],[FEHB or PSHB]]="PSHB",672.95,"")))</f>
        <v/>
      </c>
      <c r="X95" s="38" t="str">
        <f t="shared" si="40"/>
        <v/>
      </c>
      <c r="Y95" s="212" t="str">
        <f>IF(F95="","",IF(S95&gt;0,MIN(Att1SmallCarriers[[#This Row],[2025 Maximum Government Contribution Based on Entry in Column B
Self+1]],ROUND(S95*0.75,2)),"New Option"))</f>
        <v/>
      </c>
      <c r="Z95" s="212" t="str">
        <f>IF(F95="","",IF(T95&gt;0,MIN(Att1SmallCarriers[[#This Row],[2025 Maximum Government Contribution Based on Entry in Column B
Family]],ROUND(T95*0.75,2)),"New Option"))</f>
        <v/>
      </c>
      <c r="AA95" s="38" t="str">
        <f t="shared" si="28"/>
        <v/>
      </c>
      <c r="AB95" s="38" t="str">
        <f t="shared" si="29"/>
        <v/>
      </c>
      <c r="AC95" s="38" t="str">
        <f t="shared" si="30"/>
        <v/>
      </c>
      <c r="AD95" s="38" t="str">
        <f t="shared" si="31"/>
        <v/>
      </c>
      <c r="AE95" s="38" t="str">
        <f t="shared" si="32"/>
        <v/>
      </c>
      <c r="AF95" s="38" t="str">
        <f t="shared" si="33"/>
        <v/>
      </c>
      <c r="AG95" s="84" t="e">
        <f>ROUND(Att1SmallCarriers[[#This Row],[2025 Maximum Government Contribution Based on Entry in Column B
Self]]*(1+$B$14),2)</f>
        <v>#VALUE!</v>
      </c>
      <c r="AH95" s="84" t="e">
        <f>ROUND(Att1SmallCarriers[[#This Row],[2025 Maximum Government Contribution Based on Entry in Column B
Self+1]]*(1+$B$14),2)</f>
        <v>#VALUE!</v>
      </c>
      <c r="AI95" s="84" t="e">
        <f>ROUND(Att1SmallCarriers[[#This Row],[2025 Maximum Government Contribution Based on Entry in Column B
Family]]*(1+$B$14),2)</f>
        <v>#VALUE!</v>
      </c>
      <c r="AJ95" s="212" t="str">
        <f>IF(F95="","",MIN(Att1SmallCarriers[[#This Row],[ESTIMATED 2026 Maximum Government Contribution
Self]],ROUND(AD95*0.75,2)))</f>
        <v/>
      </c>
      <c r="AK95" s="212" t="str">
        <f>IF(F95="","",MIN(Att1SmallCarriers[[#This Row],[ESTIMATED 2026 Maximum Government Contribution
Self+1]],ROUND(AE95*0.75,2)))</f>
        <v/>
      </c>
      <c r="AL95" s="212" t="str">
        <f>IF(F95="","",MIN(Att1SmallCarriers[[#This Row],[ESTIMATED 2026 Maximum Government Contribution
Family]],ROUND(AF95*0.75,2)))</f>
        <v/>
      </c>
      <c r="AM95" s="38" t="str">
        <f t="shared" si="34"/>
        <v/>
      </c>
      <c r="AN95" s="38" t="str">
        <f t="shared" si="35"/>
        <v/>
      </c>
      <c r="AO95" s="38" t="str">
        <f t="shared" si="36"/>
        <v/>
      </c>
      <c r="AP95" s="213" t="str">
        <f t="shared" si="41"/>
        <v/>
      </c>
      <c r="AQ95" s="213" t="str">
        <f t="shared" si="42"/>
        <v/>
      </c>
      <c r="AR95" s="213" t="str">
        <f t="shared" si="43"/>
        <v/>
      </c>
    </row>
    <row r="96" spans="5:44" ht="15.6" x14ac:dyDescent="0.3">
      <c r="E96" s="130"/>
      <c r="F96" s="218"/>
      <c r="L96" s="131"/>
      <c r="N96" s="132"/>
      <c r="O96" s="40"/>
      <c r="P96" s="40"/>
      <c r="Q96" s="40"/>
      <c r="R96" s="39" t="str">
        <f t="shared" si="37"/>
        <v/>
      </c>
      <c r="S96" s="38" t="str">
        <f t="shared" si="38"/>
        <v/>
      </c>
      <c r="T96" s="38" t="str">
        <f t="shared" si="39"/>
        <v/>
      </c>
      <c r="U96" s="142" t="str">
        <f>IF(Att1SmallCarriers[[#This Row],[FEHB or PSHB]]="","",IF(Att1SmallCarriers[[#This Row],[FEHB or PSHB]]="FEHB",298.08,IF(Att1SmallCarriers[[#This Row],[FEHB or PSHB]]="PSHB",286.09,"")))</f>
        <v/>
      </c>
      <c r="V96" s="142" t="str">
        <f>IF(Att1SmallCarriers[[#This Row],[FEHB or PSHB]]="","",IF(Att1SmallCarriers[[#This Row],[FEHB or PSHB]]="FEHB",650,IF(Att1SmallCarriers[[#This Row],[FEHB or PSHB]]="PSHB",618.4,"")))</f>
        <v/>
      </c>
      <c r="W96" s="142" t="str">
        <f>IF(Att1SmallCarriers[[#This Row],[FEHB or PSHB]]="","",IF(Att1SmallCarriers[[#This Row],[FEHB or PSHB]]="FEHB",714.23,IF(Att1SmallCarriers[[#This Row],[FEHB or PSHB]]="PSHB",672.95,"")))</f>
        <v/>
      </c>
      <c r="X96" s="38" t="str">
        <f t="shared" si="40"/>
        <v/>
      </c>
      <c r="Y96" s="212" t="str">
        <f>IF(F96="","",IF(S96&gt;0,MIN(Att1SmallCarriers[[#This Row],[2025 Maximum Government Contribution Based on Entry in Column B
Self+1]],ROUND(S96*0.75,2)),"New Option"))</f>
        <v/>
      </c>
      <c r="Z96" s="212" t="str">
        <f>IF(F96="","",IF(T96&gt;0,MIN(Att1SmallCarriers[[#This Row],[2025 Maximum Government Contribution Based on Entry in Column B
Family]],ROUND(T96*0.75,2)),"New Option"))</f>
        <v/>
      </c>
      <c r="AA96" s="38" t="str">
        <f t="shared" si="28"/>
        <v/>
      </c>
      <c r="AB96" s="38" t="str">
        <f t="shared" si="29"/>
        <v/>
      </c>
      <c r="AC96" s="38" t="str">
        <f t="shared" si="30"/>
        <v/>
      </c>
      <c r="AD96" s="38" t="str">
        <f t="shared" si="31"/>
        <v/>
      </c>
      <c r="AE96" s="38" t="str">
        <f t="shared" si="32"/>
        <v/>
      </c>
      <c r="AF96" s="38" t="str">
        <f t="shared" si="33"/>
        <v/>
      </c>
      <c r="AG96" s="84" t="e">
        <f>ROUND(Att1SmallCarriers[[#This Row],[2025 Maximum Government Contribution Based on Entry in Column B
Self]]*(1+$B$14),2)</f>
        <v>#VALUE!</v>
      </c>
      <c r="AH96" s="84" t="e">
        <f>ROUND(Att1SmallCarriers[[#This Row],[2025 Maximum Government Contribution Based on Entry in Column B
Self+1]]*(1+$B$14),2)</f>
        <v>#VALUE!</v>
      </c>
      <c r="AI96" s="84" t="e">
        <f>ROUND(Att1SmallCarriers[[#This Row],[2025 Maximum Government Contribution Based on Entry in Column B
Family]]*(1+$B$14),2)</f>
        <v>#VALUE!</v>
      </c>
      <c r="AJ96" s="212" t="str">
        <f>IF(F96="","",MIN(Att1SmallCarriers[[#This Row],[ESTIMATED 2026 Maximum Government Contribution
Self]],ROUND(AD96*0.75,2)))</f>
        <v/>
      </c>
      <c r="AK96" s="212" t="str">
        <f>IF(F96="","",MIN(Att1SmallCarriers[[#This Row],[ESTIMATED 2026 Maximum Government Contribution
Self+1]],ROUND(AE96*0.75,2)))</f>
        <v/>
      </c>
      <c r="AL96" s="212" t="str">
        <f>IF(F96="","",MIN(Att1SmallCarriers[[#This Row],[ESTIMATED 2026 Maximum Government Contribution
Family]],ROUND(AF96*0.75,2)))</f>
        <v/>
      </c>
      <c r="AM96" s="38" t="str">
        <f t="shared" si="34"/>
        <v/>
      </c>
      <c r="AN96" s="38" t="str">
        <f t="shared" si="35"/>
        <v/>
      </c>
      <c r="AO96" s="38" t="str">
        <f t="shared" si="36"/>
        <v/>
      </c>
      <c r="AP96" s="213" t="str">
        <f t="shared" si="41"/>
        <v/>
      </c>
      <c r="AQ96" s="213" t="str">
        <f t="shared" si="42"/>
        <v/>
      </c>
      <c r="AR96" s="213" t="str">
        <f t="shared" si="43"/>
        <v/>
      </c>
    </row>
    <row r="97" spans="5:44" ht="15.6" x14ac:dyDescent="0.3">
      <c r="E97" s="130"/>
      <c r="F97" s="218"/>
      <c r="L97" s="131"/>
      <c r="N97" s="132"/>
      <c r="O97" s="40"/>
      <c r="P97" s="40"/>
      <c r="Q97" s="40"/>
      <c r="R97" s="39" t="str">
        <f t="shared" si="37"/>
        <v/>
      </c>
      <c r="S97" s="38" t="str">
        <f t="shared" si="38"/>
        <v/>
      </c>
      <c r="T97" s="38" t="str">
        <f t="shared" si="39"/>
        <v/>
      </c>
      <c r="U97" s="142" t="str">
        <f>IF(Att1SmallCarriers[[#This Row],[FEHB or PSHB]]="","",IF(Att1SmallCarriers[[#This Row],[FEHB or PSHB]]="FEHB",298.08,IF(Att1SmallCarriers[[#This Row],[FEHB or PSHB]]="PSHB",286.09,"")))</f>
        <v/>
      </c>
      <c r="V97" s="142" t="str">
        <f>IF(Att1SmallCarriers[[#This Row],[FEHB or PSHB]]="","",IF(Att1SmallCarriers[[#This Row],[FEHB or PSHB]]="FEHB",650,IF(Att1SmallCarriers[[#This Row],[FEHB or PSHB]]="PSHB",618.4,"")))</f>
        <v/>
      </c>
      <c r="W97" s="142" t="str">
        <f>IF(Att1SmallCarriers[[#This Row],[FEHB or PSHB]]="","",IF(Att1SmallCarriers[[#This Row],[FEHB or PSHB]]="FEHB",714.23,IF(Att1SmallCarriers[[#This Row],[FEHB or PSHB]]="PSHB",672.95,"")))</f>
        <v/>
      </c>
      <c r="X97" s="38" t="str">
        <f t="shared" si="40"/>
        <v/>
      </c>
      <c r="Y97" s="212" t="str">
        <f>IF(F97="","",IF(S97&gt;0,MIN(Att1SmallCarriers[[#This Row],[2025 Maximum Government Contribution Based on Entry in Column B
Self+1]],ROUND(S97*0.75,2)),"New Option"))</f>
        <v/>
      </c>
      <c r="Z97" s="212" t="str">
        <f>IF(F97="","",IF(T97&gt;0,MIN(Att1SmallCarriers[[#This Row],[2025 Maximum Government Contribution Based on Entry in Column B
Family]],ROUND(T97*0.75,2)),"New Option"))</f>
        <v/>
      </c>
      <c r="AA97" s="38" t="str">
        <f t="shared" si="28"/>
        <v/>
      </c>
      <c r="AB97" s="38" t="str">
        <f t="shared" si="29"/>
        <v/>
      </c>
      <c r="AC97" s="38" t="str">
        <f t="shared" si="30"/>
        <v/>
      </c>
      <c r="AD97" s="38" t="str">
        <f t="shared" si="31"/>
        <v/>
      </c>
      <c r="AE97" s="38" t="str">
        <f t="shared" si="32"/>
        <v/>
      </c>
      <c r="AF97" s="38" t="str">
        <f t="shared" si="33"/>
        <v/>
      </c>
      <c r="AG97" s="84" t="e">
        <f>ROUND(Att1SmallCarriers[[#This Row],[2025 Maximum Government Contribution Based on Entry in Column B
Self]]*(1+$B$14),2)</f>
        <v>#VALUE!</v>
      </c>
      <c r="AH97" s="84" t="e">
        <f>ROUND(Att1SmallCarriers[[#This Row],[2025 Maximum Government Contribution Based on Entry in Column B
Self+1]]*(1+$B$14),2)</f>
        <v>#VALUE!</v>
      </c>
      <c r="AI97" s="84" t="e">
        <f>ROUND(Att1SmallCarriers[[#This Row],[2025 Maximum Government Contribution Based on Entry in Column B
Family]]*(1+$B$14),2)</f>
        <v>#VALUE!</v>
      </c>
      <c r="AJ97" s="212" t="str">
        <f>IF(F97="","",MIN(Att1SmallCarriers[[#This Row],[ESTIMATED 2026 Maximum Government Contribution
Self]],ROUND(AD97*0.75,2)))</f>
        <v/>
      </c>
      <c r="AK97" s="212" t="str">
        <f>IF(F97="","",MIN(Att1SmallCarriers[[#This Row],[ESTIMATED 2026 Maximum Government Contribution
Self+1]],ROUND(AE97*0.75,2)))</f>
        <v/>
      </c>
      <c r="AL97" s="212" t="str">
        <f>IF(F97="","",MIN(Att1SmallCarriers[[#This Row],[ESTIMATED 2026 Maximum Government Contribution
Family]],ROUND(AF97*0.75,2)))</f>
        <v/>
      </c>
      <c r="AM97" s="38" t="str">
        <f t="shared" si="34"/>
        <v/>
      </c>
      <c r="AN97" s="38" t="str">
        <f t="shared" si="35"/>
        <v/>
      </c>
      <c r="AO97" s="38" t="str">
        <f t="shared" si="36"/>
        <v/>
      </c>
      <c r="AP97" s="213" t="str">
        <f t="shared" si="41"/>
        <v/>
      </c>
      <c r="AQ97" s="213" t="str">
        <f t="shared" si="42"/>
        <v/>
      </c>
      <c r="AR97" s="213" t="str">
        <f t="shared" si="43"/>
        <v/>
      </c>
    </row>
    <row r="98" spans="5:44" ht="15.6" x14ac:dyDescent="0.3">
      <c r="E98" s="130"/>
      <c r="F98" s="218"/>
      <c r="L98" s="131"/>
      <c r="N98" s="132"/>
      <c r="O98" s="40"/>
      <c r="P98" s="40"/>
      <c r="Q98" s="40"/>
      <c r="R98" s="39" t="str">
        <f t="shared" si="37"/>
        <v/>
      </c>
      <c r="S98" s="38" t="str">
        <f t="shared" si="38"/>
        <v/>
      </c>
      <c r="T98" s="38" t="str">
        <f t="shared" si="39"/>
        <v/>
      </c>
      <c r="U98" s="142" t="str">
        <f>IF(Att1SmallCarriers[[#This Row],[FEHB or PSHB]]="","",IF(Att1SmallCarriers[[#This Row],[FEHB or PSHB]]="FEHB",298.08,IF(Att1SmallCarriers[[#This Row],[FEHB or PSHB]]="PSHB",286.09,"")))</f>
        <v/>
      </c>
      <c r="V98" s="142" t="str">
        <f>IF(Att1SmallCarriers[[#This Row],[FEHB or PSHB]]="","",IF(Att1SmallCarriers[[#This Row],[FEHB or PSHB]]="FEHB",650,IF(Att1SmallCarriers[[#This Row],[FEHB or PSHB]]="PSHB",618.4,"")))</f>
        <v/>
      </c>
      <c r="W98" s="142" t="str">
        <f>IF(Att1SmallCarriers[[#This Row],[FEHB or PSHB]]="","",IF(Att1SmallCarriers[[#This Row],[FEHB or PSHB]]="FEHB",714.23,IF(Att1SmallCarriers[[#This Row],[FEHB or PSHB]]="PSHB",672.95,"")))</f>
        <v/>
      </c>
      <c r="X98" s="38" t="str">
        <f t="shared" si="40"/>
        <v/>
      </c>
      <c r="Y98" s="212" t="str">
        <f>IF(F98="","",IF(S98&gt;0,MIN(Att1SmallCarriers[[#This Row],[2025 Maximum Government Contribution Based on Entry in Column B
Self+1]],ROUND(S98*0.75,2)),"New Option"))</f>
        <v/>
      </c>
      <c r="Z98" s="212" t="str">
        <f>IF(F98="","",IF(T98&gt;0,MIN(Att1SmallCarriers[[#This Row],[2025 Maximum Government Contribution Based on Entry in Column B
Family]],ROUND(T98*0.75,2)),"New Option"))</f>
        <v/>
      </c>
      <c r="AA98" s="38" t="str">
        <f t="shared" si="28"/>
        <v/>
      </c>
      <c r="AB98" s="38" t="str">
        <f t="shared" si="29"/>
        <v/>
      </c>
      <c r="AC98" s="38" t="str">
        <f t="shared" si="30"/>
        <v/>
      </c>
      <c r="AD98" s="38" t="str">
        <f t="shared" si="31"/>
        <v/>
      </c>
      <c r="AE98" s="38" t="str">
        <f t="shared" si="32"/>
        <v/>
      </c>
      <c r="AF98" s="38" t="str">
        <f t="shared" si="33"/>
        <v/>
      </c>
      <c r="AG98" s="84" t="e">
        <f>ROUND(Att1SmallCarriers[[#This Row],[2025 Maximum Government Contribution Based on Entry in Column B
Self]]*(1+$B$14),2)</f>
        <v>#VALUE!</v>
      </c>
      <c r="AH98" s="84" t="e">
        <f>ROUND(Att1SmallCarriers[[#This Row],[2025 Maximum Government Contribution Based on Entry in Column B
Self+1]]*(1+$B$14),2)</f>
        <v>#VALUE!</v>
      </c>
      <c r="AI98" s="84" t="e">
        <f>ROUND(Att1SmallCarriers[[#This Row],[2025 Maximum Government Contribution Based on Entry in Column B
Family]]*(1+$B$14),2)</f>
        <v>#VALUE!</v>
      </c>
      <c r="AJ98" s="212" t="str">
        <f>IF(F98="","",MIN(Att1SmallCarriers[[#This Row],[ESTIMATED 2026 Maximum Government Contribution
Self]],ROUND(AD98*0.75,2)))</f>
        <v/>
      </c>
      <c r="AK98" s="212" t="str">
        <f>IF(F98="","",MIN(Att1SmallCarriers[[#This Row],[ESTIMATED 2026 Maximum Government Contribution
Self+1]],ROUND(AE98*0.75,2)))</f>
        <v/>
      </c>
      <c r="AL98" s="212" t="str">
        <f>IF(F98="","",MIN(Att1SmallCarriers[[#This Row],[ESTIMATED 2026 Maximum Government Contribution
Family]],ROUND(AF98*0.75,2)))</f>
        <v/>
      </c>
      <c r="AM98" s="38" t="str">
        <f t="shared" si="34"/>
        <v/>
      </c>
      <c r="AN98" s="38" t="str">
        <f t="shared" si="35"/>
        <v/>
      </c>
      <c r="AO98" s="38" t="str">
        <f t="shared" si="36"/>
        <v/>
      </c>
      <c r="AP98" s="213" t="str">
        <f t="shared" si="41"/>
        <v/>
      </c>
      <c r="AQ98" s="213" t="str">
        <f t="shared" si="42"/>
        <v/>
      </c>
      <c r="AR98" s="213" t="str">
        <f t="shared" si="43"/>
        <v/>
      </c>
    </row>
    <row r="99" spans="5:44" ht="15.6" x14ac:dyDescent="0.3">
      <c r="E99" s="130"/>
      <c r="F99" s="218"/>
      <c r="L99" s="131"/>
      <c r="N99" s="132"/>
      <c r="O99" s="40"/>
      <c r="P99" s="40"/>
      <c r="Q99" s="40"/>
      <c r="R99" s="39" t="str">
        <f t="shared" si="37"/>
        <v/>
      </c>
      <c r="S99" s="38" t="str">
        <f t="shared" si="38"/>
        <v/>
      </c>
      <c r="T99" s="38" t="str">
        <f t="shared" si="39"/>
        <v/>
      </c>
      <c r="U99" s="142" t="str">
        <f>IF(Att1SmallCarriers[[#This Row],[FEHB or PSHB]]="","",IF(Att1SmallCarriers[[#This Row],[FEHB or PSHB]]="FEHB",298.08,IF(Att1SmallCarriers[[#This Row],[FEHB or PSHB]]="PSHB",286.09,"")))</f>
        <v/>
      </c>
      <c r="V99" s="142" t="str">
        <f>IF(Att1SmallCarriers[[#This Row],[FEHB or PSHB]]="","",IF(Att1SmallCarriers[[#This Row],[FEHB or PSHB]]="FEHB",650,IF(Att1SmallCarriers[[#This Row],[FEHB or PSHB]]="PSHB",618.4,"")))</f>
        <v/>
      </c>
      <c r="W99" s="142" t="str">
        <f>IF(Att1SmallCarriers[[#This Row],[FEHB or PSHB]]="","",IF(Att1SmallCarriers[[#This Row],[FEHB or PSHB]]="FEHB",714.23,IF(Att1SmallCarriers[[#This Row],[FEHB or PSHB]]="PSHB",672.95,"")))</f>
        <v/>
      </c>
      <c r="X99" s="38" t="str">
        <f t="shared" si="40"/>
        <v/>
      </c>
      <c r="Y99" s="212" t="str">
        <f>IF(F99="","",IF(S99&gt;0,MIN(Att1SmallCarriers[[#This Row],[2025 Maximum Government Contribution Based on Entry in Column B
Self+1]],ROUND(S99*0.75,2)),"New Option"))</f>
        <v/>
      </c>
      <c r="Z99" s="212" t="str">
        <f>IF(F99="","",IF(T99&gt;0,MIN(Att1SmallCarriers[[#This Row],[2025 Maximum Government Contribution Based on Entry in Column B
Family]],ROUND(T99*0.75,2)),"New Option"))</f>
        <v/>
      </c>
      <c r="AA99" s="38" t="str">
        <f t="shared" si="28"/>
        <v/>
      </c>
      <c r="AB99" s="38" t="str">
        <f t="shared" si="29"/>
        <v/>
      </c>
      <c r="AC99" s="38" t="str">
        <f t="shared" si="30"/>
        <v/>
      </c>
      <c r="AD99" s="38" t="str">
        <f t="shared" si="31"/>
        <v/>
      </c>
      <c r="AE99" s="38" t="str">
        <f t="shared" si="32"/>
        <v/>
      </c>
      <c r="AF99" s="38" t="str">
        <f t="shared" si="33"/>
        <v/>
      </c>
      <c r="AG99" s="84" t="e">
        <f>ROUND(Att1SmallCarriers[[#This Row],[2025 Maximum Government Contribution Based on Entry in Column B
Self]]*(1+$B$14),2)</f>
        <v>#VALUE!</v>
      </c>
      <c r="AH99" s="84" t="e">
        <f>ROUND(Att1SmallCarriers[[#This Row],[2025 Maximum Government Contribution Based on Entry in Column B
Self+1]]*(1+$B$14),2)</f>
        <v>#VALUE!</v>
      </c>
      <c r="AI99" s="84" t="e">
        <f>ROUND(Att1SmallCarriers[[#This Row],[2025 Maximum Government Contribution Based on Entry in Column B
Family]]*(1+$B$14),2)</f>
        <v>#VALUE!</v>
      </c>
      <c r="AJ99" s="212" t="str">
        <f>IF(F99="","",MIN(Att1SmallCarriers[[#This Row],[ESTIMATED 2026 Maximum Government Contribution
Self]],ROUND(AD99*0.75,2)))</f>
        <v/>
      </c>
      <c r="AK99" s="212" t="str">
        <f>IF(F99="","",MIN(Att1SmallCarriers[[#This Row],[ESTIMATED 2026 Maximum Government Contribution
Self+1]],ROUND(AE99*0.75,2)))</f>
        <v/>
      </c>
      <c r="AL99" s="212" t="str">
        <f>IF(F99="","",MIN(Att1SmallCarriers[[#This Row],[ESTIMATED 2026 Maximum Government Contribution
Family]],ROUND(AF99*0.75,2)))</f>
        <v/>
      </c>
      <c r="AM99" s="38" t="str">
        <f t="shared" si="34"/>
        <v/>
      </c>
      <c r="AN99" s="38" t="str">
        <f t="shared" si="35"/>
        <v/>
      </c>
      <c r="AO99" s="38" t="str">
        <f t="shared" si="36"/>
        <v/>
      </c>
      <c r="AP99" s="213" t="str">
        <f t="shared" si="41"/>
        <v/>
      </c>
      <c r="AQ99" s="213" t="str">
        <f t="shared" si="42"/>
        <v/>
      </c>
      <c r="AR99" s="213" t="str">
        <f t="shared" si="43"/>
        <v/>
      </c>
    </row>
    <row r="100" spans="5:44" ht="15.6" x14ac:dyDescent="0.3">
      <c r="E100" s="130"/>
      <c r="F100" s="218"/>
      <c r="L100" s="131"/>
      <c r="N100" s="132"/>
      <c r="O100" s="40"/>
      <c r="P100" s="40"/>
      <c r="Q100" s="40"/>
      <c r="R100" s="39" t="str">
        <f t="shared" si="37"/>
        <v/>
      </c>
      <c r="S100" s="38" t="str">
        <f t="shared" si="38"/>
        <v/>
      </c>
      <c r="T100" s="38" t="str">
        <f t="shared" si="39"/>
        <v/>
      </c>
      <c r="U100" s="142" t="str">
        <f>IF(Att1SmallCarriers[[#This Row],[FEHB or PSHB]]="","",IF(Att1SmallCarriers[[#This Row],[FEHB or PSHB]]="FEHB",298.08,IF(Att1SmallCarriers[[#This Row],[FEHB or PSHB]]="PSHB",286.09,"")))</f>
        <v/>
      </c>
      <c r="V100" s="142" t="str">
        <f>IF(Att1SmallCarriers[[#This Row],[FEHB or PSHB]]="","",IF(Att1SmallCarriers[[#This Row],[FEHB or PSHB]]="FEHB",650,IF(Att1SmallCarriers[[#This Row],[FEHB or PSHB]]="PSHB",618.4,"")))</f>
        <v/>
      </c>
      <c r="W100" s="142" t="str">
        <f>IF(Att1SmallCarriers[[#This Row],[FEHB or PSHB]]="","",IF(Att1SmallCarriers[[#This Row],[FEHB or PSHB]]="FEHB",714.23,IF(Att1SmallCarriers[[#This Row],[FEHB or PSHB]]="PSHB",672.95,"")))</f>
        <v/>
      </c>
      <c r="X100" s="38" t="str">
        <f t="shared" si="40"/>
        <v/>
      </c>
      <c r="Y100" s="212" t="str">
        <f>IF(F100="","",IF(S100&gt;0,MIN(Att1SmallCarriers[[#This Row],[2025 Maximum Government Contribution Based on Entry in Column B
Self+1]],ROUND(S100*0.75,2)),"New Option"))</f>
        <v/>
      </c>
      <c r="Z100" s="212" t="str">
        <f>IF(F100="","",IF(T100&gt;0,MIN(Att1SmallCarriers[[#This Row],[2025 Maximum Government Contribution Based on Entry in Column B
Family]],ROUND(T100*0.75,2)),"New Option"))</f>
        <v/>
      </c>
      <c r="AA100" s="38" t="str">
        <f t="shared" si="28"/>
        <v/>
      </c>
      <c r="AB100" s="38" t="str">
        <f t="shared" si="29"/>
        <v/>
      </c>
      <c r="AC100" s="38" t="str">
        <f t="shared" si="30"/>
        <v/>
      </c>
      <c r="AD100" s="38" t="str">
        <f t="shared" si="31"/>
        <v/>
      </c>
      <c r="AE100" s="38" t="str">
        <f t="shared" si="32"/>
        <v/>
      </c>
      <c r="AF100" s="38" t="str">
        <f t="shared" si="33"/>
        <v/>
      </c>
      <c r="AG100" s="84" t="e">
        <f>ROUND(Att1SmallCarriers[[#This Row],[2025 Maximum Government Contribution Based on Entry in Column B
Self]]*(1+$B$14),2)</f>
        <v>#VALUE!</v>
      </c>
      <c r="AH100" s="84" t="e">
        <f>ROUND(Att1SmallCarriers[[#This Row],[2025 Maximum Government Contribution Based on Entry in Column B
Self+1]]*(1+$B$14),2)</f>
        <v>#VALUE!</v>
      </c>
      <c r="AI100" s="84" t="e">
        <f>ROUND(Att1SmallCarriers[[#This Row],[2025 Maximum Government Contribution Based on Entry in Column B
Family]]*(1+$B$14),2)</f>
        <v>#VALUE!</v>
      </c>
      <c r="AJ100" s="212" t="str">
        <f>IF(F100="","",MIN(Att1SmallCarriers[[#This Row],[ESTIMATED 2026 Maximum Government Contribution
Self]],ROUND(AD100*0.75,2)))</f>
        <v/>
      </c>
      <c r="AK100" s="212" t="str">
        <f>IF(F100="","",MIN(Att1SmallCarriers[[#This Row],[ESTIMATED 2026 Maximum Government Contribution
Self+1]],ROUND(AE100*0.75,2)))</f>
        <v/>
      </c>
      <c r="AL100" s="212" t="str">
        <f>IF(F100="","",MIN(Att1SmallCarriers[[#This Row],[ESTIMATED 2026 Maximum Government Contribution
Family]],ROUND(AF100*0.75,2)))</f>
        <v/>
      </c>
      <c r="AM100" s="38" t="str">
        <f t="shared" si="34"/>
        <v/>
      </c>
      <c r="AN100" s="38" t="str">
        <f t="shared" si="35"/>
        <v/>
      </c>
      <c r="AO100" s="38" t="str">
        <f t="shared" si="36"/>
        <v/>
      </c>
      <c r="AP100" s="213" t="str">
        <f t="shared" si="41"/>
        <v/>
      </c>
      <c r="AQ100" s="213" t="str">
        <f t="shared" si="42"/>
        <v/>
      </c>
      <c r="AR100" s="213" t="str">
        <f t="shared" si="43"/>
        <v/>
      </c>
    </row>
    <row r="101" spans="5:44" ht="15.6" x14ac:dyDescent="0.3">
      <c r="E101" s="130"/>
      <c r="F101" s="218"/>
      <c r="L101" s="131"/>
      <c r="N101" s="132"/>
      <c r="O101" s="40"/>
      <c r="P101" s="40"/>
      <c r="Q101" s="40"/>
      <c r="R101" s="39" t="str">
        <f t="shared" si="37"/>
        <v/>
      </c>
      <c r="S101" s="38" t="str">
        <f t="shared" si="38"/>
        <v/>
      </c>
      <c r="T101" s="38" t="str">
        <f t="shared" si="39"/>
        <v/>
      </c>
      <c r="U101" s="142" t="str">
        <f>IF(Att1SmallCarriers[[#This Row],[FEHB or PSHB]]="","",IF(Att1SmallCarriers[[#This Row],[FEHB or PSHB]]="FEHB",298.08,IF(Att1SmallCarriers[[#This Row],[FEHB or PSHB]]="PSHB",286.09,"")))</f>
        <v/>
      </c>
      <c r="V101" s="142" t="str">
        <f>IF(Att1SmallCarriers[[#This Row],[FEHB or PSHB]]="","",IF(Att1SmallCarriers[[#This Row],[FEHB or PSHB]]="FEHB",650,IF(Att1SmallCarriers[[#This Row],[FEHB or PSHB]]="PSHB",618.4,"")))</f>
        <v/>
      </c>
      <c r="W101" s="142" t="str">
        <f>IF(Att1SmallCarriers[[#This Row],[FEHB or PSHB]]="","",IF(Att1SmallCarriers[[#This Row],[FEHB or PSHB]]="FEHB",714.23,IF(Att1SmallCarriers[[#This Row],[FEHB or PSHB]]="PSHB",672.95,"")))</f>
        <v/>
      </c>
      <c r="X101" s="38" t="str">
        <f t="shared" si="40"/>
        <v/>
      </c>
      <c r="Y101" s="212" t="str">
        <f>IF(F101="","",IF(S101&gt;0,MIN(Att1SmallCarriers[[#This Row],[2025 Maximum Government Contribution Based on Entry in Column B
Self+1]],ROUND(S101*0.75,2)),"New Option"))</f>
        <v/>
      </c>
      <c r="Z101" s="212" t="str">
        <f>IF(F101="","",IF(T101&gt;0,MIN(Att1SmallCarriers[[#This Row],[2025 Maximum Government Contribution Based on Entry in Column B
Family]],ROUND(T101*0.75,2)),"New Option"))</f>
        <v/>
      </c>
      <c r="AA101" s="38" t="str">
        <f t="shared" si="28"/>
        <v/>
      </c>
      <c r="AB101" s="38" t="str">
        <f t="shared" si="29"/>
        <v/>
      </c>
      <c r="AC101" s="38" t="str">
        <f t="shared" si="30"/>
        <v/>
      </c>
      <c r="AD101" s="38" t="str">
        <f t="shared" si="31"/>
        <v/>
      </c>
      <c r="AE101" s="38" t="str">
        <f t="shared" si="32"/>
        <v/>
      </c>
      <c r="AF101" s="38" t="str">
        <f t="shared" si="33"/>
        <v/>
      </c>
      <c r="AG101" s="84" t="e">
        <f>ROUND(Att1SmallCarriers[[#This Row],[2025 Maximum Government Contribution Based on Entry in Column B
Self]]*(1+$B$14),2)</f>
        <v>#VALUE!</v>
      </c>
      <c r="AH101" s="84" t="e">
        <f>ROUND(Att1SmallCarriers[[#This Row],[2025 Maximum Government Contribution Based on Entry in Column B
Self+1]]*(1+$B$14),2)</f>
        <v>#VALUE!</v>
      </c>
      <c r="AI101" s="84" t="e">
        <f>ROUND(Att1SmallCarriers[[#This Row],[2025 Maximum Government Contribution Based on Entry in Column B
Family]]*(1+$B$14),2)</f>
        <v>#VALUE!</v>
      </c>
      <c r="AJ101" s="212" t="str">
        <f>IF(F101="","",MIN(Att1SmallCarriers[[#This Row],[ESTIMATED 2026 Maximum Government Contribution
Self]],ROUND(AD101*0.75,2)))</f>
        <v/>
      </c>
      <c r="AK101" s="212" t="str">
        <f>IF(F101="","",MIN(Att1SmallCarriers[[#This Row],[ESTIMATED 2026 Maximum Government Contribution
Self+1]],ROUND(AE101*0.75,2)))</f>
        <v/>
      </c>
      <c r="AL101" s="212" t="str">
        <f>IF(F101="","",MIN(Att1SmallCarriers[[#This Row],[ESTIMATED 2026 Maximum Government Contribution
Family]],ROUND(AF101*0.75,2)))</f>
        <v/>
      </c>
      <c r="AM101" s="38" t="str">
        <f t="shared" si="34"/>
        <v/>
      </c>
      <c r="AN101" s="38" t="str">
        <f t="shared" si="35"/>
        <v/>
      </c>
      <c r="AO101" s="38" t="str">
        <f t="shared" si="36"/>
        <v/>
      </c>
      <c r="AP101" s="213" t="str">
        <f t="shared" si="41"/>
        <v/>
      </c>
      <c r="AQ101" s="213" t="str">
        <f t="shared" si="42"/>
        <v/>
      </c>
      <c r="AR101" s="213" t="str">
        <f t="shared" si="43"/>
        <v/>
      </c>
    </row>
    <row r="102" spans="5:44" ht="15.6" x14ac:dyDescent="0.3">
      <c r="E102" s="130"/>
      <c r="F102" s="218"/>
      <c r="L102" s="131"/>
      <c r="N102" s="132"/>
      <c r="O102" s="40"/>
      <c r="P102" s="40"/>
      <c r="Q102" s="40"/>
      <c r="R102" s="39" t="str">
        <f t="shared" si="37"/>
        <v/>
      </c>
      <c r="S102" s="38" t="str">
        <f t="shared" si="38"/>
        <v/>
      </c>
      <c r="T102" s="38" t="str">
        <f t="shared" si="39"/>
        <v/>
      </c>
      <c r="U102" s="142" t="str">
        <f>IF(Att1SmallCarriers[[#This Row],[FEHB or PSHB]]="","",IF(Att1SmallCarriers[[#This Row],[FEHB or PSHB]]="FEHB",298.08,IF(Att1SmallCarriers[[#This Row],[FEHB or PSHB]]="PSHB",286.09,"")))</f>
        <v/>
      </c>
      <c r="V102" s="142" t="str">
        <f>IF(Att1SmallCarriers[[#This Row],[FEHB or PSHB]]="","",IF(Att1SmallCarriers[[#This Row],[FEHB or PSHB]]="FEHB",650,IF(Att1SmallCarriers[[#This Row],[FEHB or PSHB]]="PSHB",618.4,"")))</f>
        <v/>
      </c>
      <c r="W102" s="142" t="str">
        <f>IF(Att1SmallCarriers[[#This Row],[FEHB or PSHB]]="","",IF(Att1SmallCarriers[[#This Row],[FEHB or PSHB]]="FEHB",714.23,IF(Att1SmallCarriers[[#This Row],[FEHB or PSHB]]="PSHB",672.95,"")))</f>
        <v/>
      </c>
      <c r="X102" s="38" t="str">
        <f t="shared" si="40"/>
        <v/>
      </c>
      <c r="Y102" s="212" t="str">
        <f>IF(F102="","",IF(S102&gt;0,MIN(Att1SmallCarriers[[#This Row],[2025 Maximum Government Contribution Based on Entry in Column B
Self+1]],ROUND(S102*0.75,2)),"New Option"))</f>
        <v/>
      </c>
      <c r="Z102" s="212" t="str">
        <f>IF(F102="","",IF(T102&gt;0,MIN(Att1SmallCarriers[[#This Row],[2025 Maximum Government Contribution Based on Entry in Column B
Family]],ROUND(T102*0.75,2)),"New Option"))</f>
        <v/>
      </c>
      <c r="AA102" s="38" t="str">
        <f t="shared" si="28"/>
        <v/>
      </c>
      <c r="AB102" s="38" t="str">
        <f t="shared" si="29"/>
        <v/>
      </c>
      <c r="AC102" s="38" t="str">
        <f t="shared" si="30"/>
        <v/>
      </c>
      <c r="AD102" s="38" t="str">
        <f t="shared" si="31"/>
        <v/>
      </c>
      <c r="AE102" s="38" t="str">
        <f t="shared" si="32"/>
        <v/>
      </c>
      <c r="AF102" s="38" t="str">
        <f t="shared" si="33"/>
        <v/>
      </c>
      <c r="AG102" s="84" t="e">
        <f>ROUND(Att1SmallCarriers[[#This Row],[2025 Maximum Government Contribution Based on Entry in Column B
Self]]*(1+$B$14),2)</f>
        <v>#VALUE!</v>
      </c>
      <c r="AH102" s="84" t="e">
        <f>ROUND(Att1SmallCarriers[[#This Row],[2025 Maximum Government Contribution Based on Entry in Column B
Self+1]]*(1+$B$14),2)</f>
        <v>#VALUE!</v>
      </c>
      <c r="AI102" s="84" t="e">
        <f>ROUND(Att1SmallCarriers[[#This Row],[2025 Maximum Government Contribution Based on Entry in Column B
Family]]*(1+$B$14),2)</f>
        <v>#VALUE!</v>
      </c>
      <c r="AJ102" s="212" t="str">
        <f>IF(F102="","",MIN(Att1SmallCarriers[[#This Row],[ESTIMATED 2026 Maximum Government Contribution
Self]],ROUND(AD102*0.75,2)))</f>
        <v/>
      </c>
      <c r="AK102" s="212" t="str">
        <f>IF(F102="","",MIN(Att1SmallCarriers[[#This Row],[ESTIMATED 2026 Maximum Government Contribution
Self+1]],ROUND(AE102*0.75,2)))</f>
        <v/>
      </c>
      <c r="AL102" s="212" t="str">
        <f>IF(F102="","",MIN(Att1SmallCarriers[[#This Row],[ESTIMATED 2026 Maximum Government Contribution
Family]],ROUND(AF102*0.75,2)))</f>
        <v/>
      </c>
      <c r="AM102" s="38" t="str">
        <f t="shared" si="34"/>
        <v/>
      </c>
      <c r="AN102" s="38" t="str">
        <f t="shared" si="35"/>
        <v/>
      </c>
      <c r="AO102" s="38" t="str">
        <f t="shared" si="36"/>
        <v/>
      </c>
      <c r="AP102" s="213" t="str">
        <f t="shared" si="41"/>
        <v/>
      </c>
      <c r="AQ102" s="213" t="str">
        <f t="shared" si="42"/>
        <v/>
      </c>
      <c r="AR102" s="213" t="str">
        <f t="shared" si="43"/>
        <v/>
      </c>
    </row>
    <row r="103" spans="5:44" ht="15.6" x14ac:dyDescent="0.3">
      <c r="E103" s="130"/>
      <c r="F103" s="218"/>
      <c r="L103" s="131"/>
      <c r="N103" s="132"/>
      <c r="O103" s="40"/>
      <c r="P103" s="40"/>
      <c r="Q103" s="40"/>
      <c r="R103" s="39" t="str">
        <f t="shared" si="37"/>
        <v/>
      </c>
      <c r="S103" s="38" t="str">
        <f t="shared" si="38"/>
        <v/>
      </c>
      <c r="T103" s="38" t="str">
        <f t="shared" si="39"/>
        <v/>
      </c>
      <c r="U103" s="142" t="str">
        <f>IF(Att1SmallCarriers[[#This Row],[FEHB or PSHB]]="","",IF(Att1SmallCarriers[[#This Row],[FEHB or PSHB]]="FEHB",298.08,IF(Att1SmallCarriers[[#This Row],[FEHB or PSHB]]="PSHB",286.09,"")))</f>
        <v/>
      </c>
      <c r="V103" s="142" t="str">
        <f>IF(Att1SmallCarriers[[#This Row],[FEHB or PSHB]]="","",IF(Att1SmallCarriers[[#This Row],[FEHB or PSHB]]="FEHB",650,IF(Att1SmallCarriers[[#This Row],[FEHB or PSHB]]="PSHB",618.4,"")))</f>
        <v/>
      </c>
      <c r="W103" s="142" t="str">
        <f>IF(Att1SmallCarriers[[#This Row],[FEHB or PSHB]]="","",IF(Att1SmallCarriers[[#This Row],[FEHB or PSHB]]="FEHB",714.23,IF(Att1SmallCarriers[[#This Row],[FEHB or PSHB]]="PSHB",672.95,"")))</f>
        <v/>
      </c>
      <c r="X103" s="38" t="str">
        <f t="shared" si="40"/>
        <v/>
      </c>
      <c r="Y103" s="212" t="str">
        <f>IF(F103="","",IF(S103&gt;0,MIN(Att1SmallCarriers[[#This Row],[2025 Maximum Government Contribution Based on Entry in Column B
Self+1]],ROUND(S103*0.75,2)),"New Option"))</f>
        <v/>
      </c>
      <c r="Z103" s="212" t="str">
        <f>IF(F103="","",IF(T103&gt;0,MIN(Att1SmallCarriers[[#This Row],[2025 Maximum Government Contribution Based on Entry in Column B
Family]],ROUND(T103*0.75,2)),"New Option"))</f>
        <v/>
      </c>
      <c r="AA103" s="38" t="str">
        <f t="shared" si="28"/>
        <v/>
      </c>
      <c r="AB103" s="38" t="str">
        <f t="shared" si="29"/>
        <v/>
      </c>
      <c r="AC103" s="38" t="str">
        <f t="shared" si="30"/>
        <v/>
      </c>
      <c r="AD103" s="38" t="str">
        <f t="shared" si="31"/>
        <v/>
      </c>
      <c r="AE103" s="38" t="str">
        <f t="shared" si="32"/>
        <v/>
      </c>
      <c r="AF103" s="38" t="str">
        <f t="shared" si="33"/>
        <v/>
      </c>
      <c r="AG103" s="84" t="e">
        <f>ROUND(Att1SmallCarriers[[#This Row],[2025 Maximum Government Contribution Based on Entry in Column B
Self]]*(1+$B$14),2)</f>
        <v>#VALUE!</v>
      </c>
      <c r="AH103" s="84" t="e">
        <f>ROUND(Att1SmallCarriers[[#This Row],[2025 Maximum Government Contribution Based on Entry in Column B
Self+1]]*(1+$B$14),2)</f>
        <v>#VALUE!</v>
      </c>
      <c r="AI103" s="84" t="e">
        <f>ROUND(Att1SmallCarriers[[#This Row],[2025 Maximum Government Contribution Based on Entry in Column B
Family]]*(1+$B$14),2)</f>
        <v>#VALUE!</v>
      </c>
      <c r="AJ103" s="212" t="str">
        <f>IF(F103="","",MIN(Att1SmallCarriers[[#This Row],[ESTIMATED 2026 Maximum Government Contribution
Self]],ROUND(AD103*0.75,2)))</f>
        <v/>
      </c>
      <c r="AK103" s="212" t="str">
        <f>IF(F103="","",MIN(Att1SmallCarriers[[#This Row],[ESTIMATED 2026 Maximum Government Contribution
Self+1]],ROUND(AE103*0.75,2)))</f>
        <v/>
      </c>
      <c r="AL103" s="212" t="str">
        <f>IF(F103="","",MIN(Att1SmallCarriers[[#This Row],[ESTIMATED 2026 Maximum Government Contribution
Family]],ROUND(AF103*0.75,2)))</f>
        <v/>
      </c>
      <c r="AM103" s="38" t="str">
        <f t="shared" si="34"/>
        <v/>
      </c>
      <c r="AN103" s="38" t="str">
        <f t="shared" si="35"/>
        <v/>
      </c>
      <c r="AO103" s="38" t="str">
        <f t="shared" si="36"/>
        <v/>
      </c>
      <c r="AP103" s="213" t="str">
        <f t="shared" si="41"/>
        <v/>
      </c>
      <c r="AQ103" s="213" t="str">
        <f t="shared" si="42"/>
        <v/>
      </c>
      <c r="AR103" s="213" t="str">
        <f t="shared" si="43"/>
        <v/>
      </c>
    </row>
    <row r="104" spans="5:44" ht="15.6" x14ac:dyDescent="0.3">
      <c r="E104" s="130"/>
      <c r="F104" s="218"/>
      <c r="L104" s="131"/>
      <c r="N104" s="132"/>
      <c r="O104" s="40"/>
      <c r="P104" s="40"/>
      <c r="Q104" s="40"/>
      <c r="R104" s="39" t="str">
        <f t="shared" si="37"/>
        <v/>
      </c>
      <c r="S104" s="38" t="str">
        <f t="shared" si="38"/>
        <v/>
      </c>
      <c r="T104" s="38" t="str">
        <f t="shared" si="39"/>
        <v/>
      </c>
      <c r="U104" s="142" t="str">
        <f>IF(Att1SmallCarriers[[#This Row],[FEHB or PSHB]]="","",IF(Att1SmallCarriers[[#This Row],[FEHB or PSHB]]="FEHB",298.08,IF(Att1SmallCarriers[[#This Row],[FEHB or PSHB]]="PSHB",286.09,"")))</f>
        <v/>
      </c>
      <c r="V104" s="142" t="str">
        <f>IF(Att1SmallCarriers[[#This Row],[FEHB or PSHB]]="","",IF(Att1SmallCarriers[[#This Row],[FEHB or PSHB]]="FEHB",650,IF(Att1SmallCarriers[[#This Row],[FEHB or PSHB]]="PSHB",618.4,"")))</f>
        <v/>
      </c>
      <c r="W104" s="142" t="str">
        <f>IF(Att1SmallCarriers[[#This Row],[FEHB or PSHB]]="","",IF(Att1SmallCarriers[[#This Row],[FEHB or PSHB]]="FEHB",714.23,IF(Att1SmallCarriers[[#This Row],[FEHB or PSHB]]="PSHB",672.95,"")))</f>
        <v/>
      </c>
      <c r="X104" s="38" t="str">
        <f t="shared" si="40"/>
        <v/>
      </c>
      <c r="Y104" s="212" t="str">
        <f>IF(F104="","",IF(S104&gt;0,MIN(Att1SmallCarriers[[#This Row],[2025 Maximum Government Contribution Based on Entry in Column B
Self+1]],ROUND(S104*0.75,2)),"New Option"))</f>
        <v/>
      </c>
      <c r="Z104" s="212" t="str">
        <f>IF(F104="","",IF(T104&gt;0,MIN(Att1SmallCarriers[[#This Row],[2025 Maximum Government Contribution Based on Entry in Column B
Family]],ROUND(T104*0.75,2)),"New Option"))</f>
        <v/>
      </c>
      <c r="AA104" s="38" t="str">
        <f t="shared" si="28"/>
        <v/>
      </c>
      <c r="AB104" s="38" t="str">
        <f t="shared" si="29"/>
        <v/>
      </c>
      <c r="AC104" s="38" t="str">
        <f t="shared" si="30"/>
        <v/>
      </c>
      <c r="AD104" s="38" t="str">
        <f t="shared" si="31"/>
        <v/>
      </c>
      <c r="AE104" s="38" t="str">
        <f t="shared" si="32"/>
        <v/>
      </c>
      <c r="AF104" s="38" t="str">
        <f t="shared" si="33"/>
        <v/>
      </c>
      <c r="AG104" s="84" t="e">
        <f>ROUND(Att1SmallCarriers[[#This Row],[2025 Maximum Government Contribution Based on Entry in Column B
Self]]*(1+$B$14),2)</f>
        <v>#VALUE!</v>
      </c>
      <c r="AH104" s="84" t="e">
        <f>ROUND(Att1SmallCarriers[[#This Row],[2025 Maximum Government Contribution Based on Entry in Column B
Self+1]]*(1+$B$14),2)</f>
        <v>#VALUE!</v>
      </c>
      <c r="AI104" s="84" t="e">
        <f>ROUND(Att1SmallCarriers[[#This Row],[2025 Maximum Government Contribution Based on Entry in Column B
Family]]*(1+$B$14),2)</f>
        <v>#VALUE!</v>
      </c>
      <c r="AJ104" s="212" t="str">
        <f>IF(F104="","",MIN(Att1SmallCarriers[[#This Row],[ESTIMATED 2026 Maximum Government Contribution
Self]],ROUND(AD104*0.75,2)))</f>
        <v/>
      </c>
      <c r="AK104" s="212" t="str">
        <f>IF(F104="","",MIN(Att1SmallCarriers[[#This Row],[ESTIMATED 2026 Maximum Government Contribution
Self+1]],ROUND(AE104*0.75,2)))</f>
        <v/>
      </c>
      <c r="AL104" s="212" t="str">
        <f>IF(F104="","",MIN(Att1SmallCarriers[[#This Row],[ESTIMATED 2026 Maximum Government Contribution
Family]],ROUND(AF104*0.75,2)))</f>
        <v/>
      </c>
      <c r="AM104" s="38" t="str">
        <f t="shared" si="34"/>
        <v/>
      </c>
      <c r="AN104" s="38" t="str">
        <f t="shared" si="35"/>
        <v/>
      </c>
      <c r="AO104" s="38" t="str">
        <f t="shared" si="36"/>
        <v/>
      </c>
      <c r="AP104" s="213" t="str">
        <f t="shared" si="41"/>
        <v/>
      </c>
      <c r="AQ104" s="213" t="str">
        <f t="shared" si="42"/>
        <v/>
      </c>
      <c r="AR104" s="213" t="str">
        <f t="shared" si="43"/>
        <v/>
      </c>
    </row>
    <row r="105" spans="5:44" ht="15.6" x14ac:dyDescent="0.3">
      <c r="E105" s="130"/>
      <c r="F105" s="218"/>
      <c r="L105" s="131"/>
      <c r="N105" s="132"/>
      <c r="O105" s="40"/>
      <c r="P105" s="40"/>
      <c r="Q105" s="40"/>
      <c r="R105" s="39" t="str">
        <f t="shared" si="37"/>
        <v/>
      </c>
      <c r="S105" s="38" t="str">
        <f t="shared" si="38"/>
        <v/>
      </c>
      <c r="T105" s="38" t="str">
        <f t="shared" si="39"/>
        <v/>
      </c>
      <c r="U105" s="142" t="str">
        <f>IF(Att1SmallCarriers[[#This Row],[FEHB or PSHB]]="","",IF(Att1SmallCarriers[[#This Row],[FEHB or PSHB]]="FEHB",298.08,IF(Att1SmallCarriers[[#This Row],[FEHB or PSHB]]="PSHB",286.09,"")))</f>
        <v/>
      </c>
      <c r="V105" s="142" t="str">
        <f>IF(Att1SmallCarriers[[#This Row],[FEHB or PSHB]]="","",IF(Att1SmallCarriers[[#This Row],[FEHB or PSHB]]="FEHB",650,IF(Att1SmallCarriers[[#This Row],[FEHB or PSHB]]="PSHB",618.4,"")))</f>
        <v/>
      </c>
      <c r="W105" s="142" t="str">
        <f>IF(Att1SmallCarriers[[#This Row],[FEHB or PSHB]]="","",IF(Att1SmallCarriers[[#This Row],[FEHB or PSHB]]="FEHB",714.23,IF(Att1SmallCarriers[[#This Row],[FEHB or PSHB]]="PSHB",672.95,"")))</f>
        <v/>
      </c>
      <c r="X105" s="38" t="str">
        <f t="shared" si="40"/>
        <v/>
      </c>
      <c r="Y105" s="212" t="str">
        <f>IF(F105="","",IF(S105&gt;0,MIN(Att1SmallCarriers[[#This Row],[2025 Maximum Government Contribution Based on Entry in Column B
Self+1]],ROUND(S105*0.75,2)),"New Option"))</f>
        <v/>
      </c>
      <c r="Z105" s="212" t="str">
        <f>IF(F105="","",IF(T105&gt;0,MIN(Att1SmallCarriers[[#This Row],[2025 Maximum Government Contribution Based on Entry in Column B
Family]],ROUND(T105*0.75,2)),"New Option"))</f>
        <v/>
      </c>
      <c r="AA105" s="38" t="str">
        <f t="shared" si="28"/>
        <v/>
      </c>
      <c r="AB105" s="38" t="str">
        <f t="shared" si="29"/>
        <v/>
      </c>
      <c r="AC105" s="38" t="str">
        <f t="shared" si="30"/>
        <v/>
      </c>
      <c r="AD105" s="38" t="str">
        <f t="shared" si="31"/>
        <v/>
      </c>
      <c r="AE105" s="38" t="str">
        <f t="shared" si="32"/>
        <v/>
      </c>
      <c r="AF105" s="38" t="str">
        <f t="shared" si="33"/>
        <v/>
      </c>
      <c r="AG105" s="84" t="e">
        <f>ROUND(Att1SmallCarriers[[#This Row],[2025 Maximum Government Contribution Based on Entry in Column B
Self]]*(1+$B$14),2)</f>
        <v>#VALUE!</v>
      </c>
      <c r="AH105" s="84" t="e">
        <f>ROUND(Att1SmallCarriers[[#This Row],[2025 Maximum Government Contribution Based on Entry in Column B
Self+1]]*(1+$B$14),2)</f>
        <v>#VALUE!</v>
      </c>
      <c r="AI105" s="84" t="e">
        <f>ROUND(Att1SmallCarriers[[#This Row],[2025 Maximum Government Contribution Based on Entry in Column B
Family]]*(1+$B$14),2)</f>
        <v>#VALUE!</v>
      </c>
      <c r="AJ105" s="212" t="str">
        <f>IF(F105="","",MIN(Att1SmallCarriers[[#This Row],[ESTIMATED 2026 Maximum Government Contribution
Self]],ROUND(AD105*0.75,2)))</f>
        <v/>
      </c>
      <c r="AK105" s="212" t="str">
        <f>IF(F105="","",MIN(Att1SmallCarriers[[#This Row],[ESTIMATED 2026 Maximum Government Contribution
Self+1]],ROUND(AE105*0.75,2)))</f>
        <v/>
      </c>
      <c r="AL105" s="212" t="str">
        <f>IF(F105="","",MIN(Att1SmallCarriers[[#This Row],[ESTIMATED 2026 Maximum Government Contribution
Family]],ROUND(AF105*0.75,2)))</f>
        <v/>
      </c>
      <c r="AM105" s="38" t="str">
        <f t="shared" si="34"/>
        <v/>
      </c>
      <c r="AN105" s="38" t="str">
        <f t="shared" si="35"/>
        <v/>
      </c>
      <c r="AO105" s="38" t="str">
        <f t="shared" si="36"/>
        <v/>
      </c>
      <c r="AP105" s="213" t="str">
        <f t="shared" si="41"/>
        <v/>
      </c>
      <c r="AQ105" s="213" t="str">
        <f t="shared" si="42"/>
        <v/>
      </c>
      <c r="AR105" s="213" t="str">
        <f t="shared" si="43"/>
        <v/>
      </c>
    </row>
    <row r="106" spans="5:44" ht="15.6" x14ac:dyDescent="0.3">
      <c r="E106" s="130"/>
      <c r="F106" s="218"/>
      <c r="L106" s="131"/>
      <c r="N106" s="132"/>
      <c r="O106" s="40"/>
      <c r="P106" s="40"/>
      <c r="Q106" s="40"/>
      <c r="R106" s="39" t="str">
        <f t="shared" si="37"/>
        <v/>
      </c>
      <c r="S106" s="38" t="str">
        <f t="shared" si="38"/>
        <v/>
      </c>
      <c r="T106" s="38" t="str">
        <f t="shared" si="39"/>
        <v/>
      </c>
      <c r="U106" s="142" t="str">
        <f>IF(Att1SmallCarriers[[#This Row],[FEHB or PSHB]]="","",IF(Att1SmallCarriers[[#This Row],[FEHB or PSHB]]="FEHB",298.08,IF(Att1SmallCarriers[[#This Row],[FEHB or PSHB]]="PSHB",286.09,"")))</f>
        <v/>
      </c>
      <c r="V106" s="142" t="str">
        <f>IF(Att1SmallCarriers[[#This Row],[FEHB or PSHB]]="","",IF(Att1SmallCarriers[[#This Row],[FEHB or PSHB]]="FEHB",650,IF(Att1SmallCarriers[[#This Row],[FEHB or PSHB]]="PSHB",618.4,"")))</f>
        <v/>
      </c>
      <c r="W106" s="142" t="str">
        <f>IF(Att1SmallCarriers[[#This Row],[FEHB or PSHB]]="","",IF(Att1SmallCarriers[[#This Row],[FEHB or PSHB]]="FEHB",714.23,IF(Att1SmallCarriers[[#This Row],[FEHB or PSHB]]="PSHB",672.95,"")))</f>
        <v/>
      </c>
      <c r="X106" s="38" t="str">
        <f t="shared" si="40"/>
        <v/>
      </c>
      <c r="Y106" s="212" t="str">
        <f>IF(F106="","",IF(S106&gt;0,MIN(Att1SmallCarriers[[#This Row],[2025 Maximum Government Contribution Based on Entry in Column B
Self+1]],ROUND(S106*0.75,2)),"New Option"))</f>
        <v/>
      </c>
      <c r="Z106" s="212" t="str">
        <f>IF(F106="","",IF(T106&gt;0,MIN(Att1SmallCarriers[[#This Row],[2025 Maximum Government Contribution Based on Entry in Column B
Family]],ROUND(T106*0.75,2)),"New Option"))</f>
        <v/>
      </c>
      <c r="AA106" s="38" t="str">
        <f t="shared" si="28"/>
        <v/>
      </c>
      <c r="AB106" s="38" t="str">
        <f t="shared" si="29"/>
        <v/>
      </c>
      <c r="AC106" s="38" t="str">
        <f t="shared" si="30"/>
        <v/>
      </c>
      <c r="AD106" s="38" t="str">
        <f t="shared" si="31"/>
        <v/>
      </c>
      <c r="AE106" s="38" t="str">
        <f t="shared" si="32"/>
        <v/>
      </c>
      <c r="AF106" s="38" t="str">
        <f t="shared" si="33"/>
        <v/>
      </c>
      <c r="AG106" s="84" t="e">
        <f>ROUND(Att1SmallCarriers[[#This Row],[2025 Maximum Government Contribution Based on Entry in Column B
Self]]*(1+$B$14),2)</f>
        <v>#VALUE!</v>
      </c>
      <c r="AH106" s="84" t="e">
        <f>ROUND(Att1SmallCarriers[[#This Row],[2025 Maximum Government Contribution Based on Entry in Column B
Self+1]]*(1+$B$14),2)</f>
        <v>#VALUE!</v>
      </c>
      <c r="AI106" s="84" t="e">
        <f>ROUND(Att1SmallCarriers[[#This Row],[2025 Maximum Government Contribution Based on Entry in Column B
Family]]*(1+$B$14),2)</f>
        <v>#VALUE!</v>
      </c>
      <c r="AJ106" s="212" t="str">
        <f>IF(F106="","",MIN(Att1SmallCarriers[[#This Row],[ESTIMATED 2026 Maximum Government Contribution
Self]],ROUND(AD106*0.75,2)))</f>
        <v/>
      </c>
      <c r="AK106" s="212" t="str">
        <f>IF(F106="","",MIN(Att1SmallCarriers[[#This Row],[ESTIMATED 2026 Maximum Government Contribution
Self+1]],ROUND(AE106*0.75,2)))</f>
        <v/>
      </c>
      <c r="AL106" s="212" t="str">
        <f>IF(F106="","",MIN(Att1SmallCarriers[[#This Row],[ESTIMATED 2026 Maximum Government Contribution
Family]],ROUND(AF106*0.75,2)))</f>
        <v/>
      </c>
      <c r="AM106" s="38" t="str">
        <f t="shared" si="34"/>
        <v/>
      </c>
      <c r="AN106" s="38" t="str">
        <f t="shared" si="35"/>
        <v/>
      </c>
      <c r="AO106" s="38" t="str">
        <f t="shared" si="36"/>
        <v/>
      </c>
      <c r="AP106" s="213" t="str">
        <f t="shared" si="41"/>
        <v/>
      </c>
      <c r="AQ106" s="213" t="str">
        <f t="shared" si="42"/>
        <v/>
      </c>
      <c r="AR106" s="213" t="str">
        <f t="shared" si="43"/>
        <v/>
      </c>
    </row>
    <row r="107" spans="5:44" ht="15.6" x14ac:dyDescent="0.3">
      <c r="E107" s="130"/>
      <c r="F107" s="218"/>
      <c r="L107" s="131"/>
      <c r="N107" s="132"/>
      <c r="O107" s="40"/>
      <c r="P107" s="40"/>
      <c r="Q107" s="40"/>
      <c r="R107" s="39" t="str">
        <f t="shared" si="37"/>
        <v/>
      </c>
      <c r="S107" s="38" t="str">
        <f t="shared" si="38"/>
        <v/>
      </c>
      <c r="T107" s="38" t="str">
        <f t="shared" si="39"/>
        <v/>
      </c>
      <c r="U107" s="142" t="str">
        <f>IF(Att1SmallCarriers[[#This Row],[FEHB or PSHB]]="","",IF(Att1SmallCarriers[[#This Row],[FEHB or PSHB]]="FEHB",298.08,IF(Att1SmallCarriers[[#This Row],[FEHB or PSHB]]="PSHB",286.09,"")))</f>
        <v/>
      </c>
      <c r="V107" s="142" t="str">
        <f>IF(Att1SmallCarriers[[#This Row],[FEHB or PSHB]]="","",IF(Att1SmallCarriers[[#This Row],[FEHB or PSHB]]="FEHB",650,IF(Att1SmallCarriers[[#This Row],[FEHB or PSHB]]="PSHB",618.4,"")))</f>
        <v/>
      </c>
      <c r="W107" s="142" t="str">
        <f>IF(Att1SmallCarriers[[#This Row],[FEHB or PSHB]]="","",IF(Att1SmallCarriers[[#This Row],[FEHB or PSHB]]="FEHB",714.23,IF(Att1SmallCarriers[[#This Row],[FEHB or PSHB]]="PSHB",672.95,"")))</f>
        <v/>
      </c>
      <c r="X107" s="38" t="str">
        <f t="shared" si="40"/>
        <v/>
      </c>
      <c r="Y107" s="212" t="str">
        <f>IF(F107="","",IF(S107&gt;0,MIN(Att1SmallCarriers[[#This Row],[2025 Maximum Government Contribution Based on Entry in Column B
Self+1]],ROUND(S107*0.75,2)),"New Option"))</f>
        <v/>
      </c>
      <c r="Z107" s="212" t="str">
        <f>IF(F107="","",IF(T107&gt;0,MIN(Att1SmallCarriers[[#This Row],[2025 Maximum Government Contribution Based on Entry in Column B
Family]],ROUND(T107*0.75,2)),"New Option"))</f>
        <v/>
      </c>
      <c r="AA107" s="38" t="str">
        <f t="shared" si="28"/>
        <v/>
      </c>
      <c r="AB107" s="38" t="str">
        <f t="shared" si="29"/>
        <v/>
      </c>
      <c r="AC107" s="38" t="str">
        <f t="shared" si="30"/>
        <v/>
      </c>
      <c r="AD107" s="38" t="str">
        <f t="shared" si="31"/>
        <v/>
      </c>
      <c r="AE107" s="38" t="str">
        <f t="shared" si="32"/>
        <v/>
      </c>
      <c r="AF107" s="38" t="str">
        <f t="shared" si="33"/>
        <v/>
      </c>
      <c r="AG107" s="84" t="e">
        <f>ROUND(Att1SmallCarriers[[#This Row],[2025 Maximum Government Contribution Based on Entry in Column B
Self]]*(1+$B$14),2)</f>
        <v>#VALUE!</v>
      </c>
      <c r="AH107" s="84" t="e">
        <f>ROUND(Att1SmallCarriers[[#This Row],[2025 Maximum Government Contribution Based on Entry in Column B
Self+1]]*(1+$B$14),2)</f>
        <v>#VALUE!</v>
      </c>
      <c r="AI107" s="84" t="e">
        <f>ROUND(Att1SmallCarriers[[#This Row],[2025 Maximum Government Contribution Based on Entry in Column B
Family]]*(1+$B$14),2)</f>
        <v>#VALUE!</v>
      </c>
      <c r="AJ107" s="212" t="str">
        <f>IF(F107="","",MIN(Att1SmallCarriers[[#This Row],[ESTIMATED 2026 Maximum Government Contribution
Self]],ROUND(AD107*0.75,2)))</f>
        <v/>
      </c>
      <c r="AK107" s="212" t="str">
        <f>IF(F107="","",MIN(Att1SmallCarriers[[#This Row],[ESTIMATED 2026 Maximum Government Contribution
Self+1]],ROUND(AE107*0.75,2)))</f>
        <v/>
      </c>
      <c r="AL107" s="212" t="str">
        <f>IF(F107="","",MIN(Att1SmallCarriers[[#This Row],[ESTIMATED 2026 Maximum Government Contribution
Family]],ROUND(AF107*0.75,2)))</f>
        <v/>
      </c>
      <c r="AM107" s="38" t="str">
        <f t="shared" si="34"/>
        <v/>
      </c>
      <c r="AN107" s="38" t="str">
        <f t="shared" si="35"/>
        <v/>
      </c>
      <c r="AO107" s="38" t="str">
        <f t="shared" si="36"/>
        <v/>
      </c>
      <c r="AP107" s="213" t="str">
        <f t="shared" si="41"/>
        <v/>
      </c>
      <c r="AQ107" s="213" t="str">
        <f t="shared" si="42"/>
        <v/>
      </c>
      <c r="AR107" s="213" t="str">
        <f t="shared" si="43"/>
        <v/>
      </c>
    </row>
    <row r="108" spans="5:44" ht="15.6" x14ac:dyDescent="0.3">
      <c r="E108" s="130"/>
      <c r="F108" s="218"/>
      <c r="L108" s="131"/>
      <c r="N108" s="132"/>
      <c r="O108" s="40"/>
      <c r="P108" s="40"/>
      <c r="Q108" s="40"/>
      <c r="R108" s="39" t="str">
        <f t="shared" si="37"/>
        <v/>
      </c>
      <c r="S108" s="38" t="str">
        <f t="shared" si="38"/>
        <v/>
      </c>
      <c r="T108" s="38" t="str">
        <f t="shared" si="39"/>
        <v/>
      </c>
      <c r="U108" s="142" t="str">
        <f>IF(Att1SmallCarriers[[#This Row],[FEHB or PSHB]]="","",IF(Att1SmallCarriers[[#This Row],[FEHB or PSHB]]="FEHB",298.08,IF(Att1SmallCarriers[[#This Row],[FEHB or PSHB]]="PSHB",286.09,"")))</f>
        <v/>
      </c>
      <c r="V108" s="142" t="str">
        <f>IF(Att1SmallCarriers[[#This Row],[FEHB or PSHB]]="","",IF(Att1SmallCarriers[[#This Row],[FEHB or PSHB]]="FEHB",650,IF(Att1SmallCarriers[[#This Row],[FEHB or PSHB]]="PSHB",618.4,"")))</f>
        <v/>
      </c>
      <c r="W108" s="142" t="str">
        <f>IF(Att1SmallCarriers[[#This Row],[FEHB or PSHB]]="","",IF(Att1SmallCarriers[[#This Row],[FEHB or PSHB]]="FEHB",714.23,IF(Att1SmallCarriers[[#This Row],[FEHB or PSHB]]="PSHB",672.95,"")))</f>
        <v/>
      </c>
      <c r="X108" s="38" t="str">
        <f t="shared" si="40"/>
        <v/>
      </c>
      <c r="Y108" s="212" t="str">
        <f>IF(F108="","",IF(S108&gt;0,MIN(Att1SmallCarriers[[#This Row],[2025 Maximum Government Contribution Based on Entry in Column B
Self+1]],ROUND(S108*0.75,2)),"New Option"))</f>
        <v/>
      </c>
      <c r="Z108" s="212" t="str">
        <f>IF(F108="","",IF(T108&gt;0,MIN(Att1SmallCarriers[[#This Row],[2025 Maximum Government Contribution Based on Entry in Column B
Family]],ROUND(T108*0.75,2)),"New Option"))</f>
        <v/>
      </c>
      <c r="AA108" s="38" t="str">
        <f t="shared" si="28"/>
        <v/>
      </c>
      <c r="AB108" s="38" t="str">
        <f t="shared" si="29"/>
        <v/>
      </c>
      <c r="AC108" s="38" t="str">
        <f t="shared" si="30"/>
        <v/>
      </c>
      <c r="AD108" s="38" t="str">
        <f t="shared" si="31"/>
        <v/>
      </c>
      <c r="AE108" s="38" t="str">
        <f t="shared" si="32"/>
        <v/>
      </c>
      <c r="AF108" s="38" t="str">
        <f t="shared" si="33"/>
        <v/>
      </c>
      <c r="AG108" s="84" t="e">
        <f>ROUND(Att1SmallCarriers[[#This Row],[2025 Maximum Government Contribution Based on Entry in Column B
Self]]*(1+$B$14),2)</f>
        <v>#VALUE!</v>
      </c>
      <c r="AH108" s="84" t="e">
        <f>ROUND(Att1SmallCarriers[[#This Row],[2025 Maximum Government Contribution Based on Entry in Column B
Self+1]]*(1+$B$14),2)</f>
        <v>#VALUE!</v>
      </c>
      <c r="AI108" s="84" t="e">
        <f>ROUND(Att1SmallCarriers[[#This Row],[2025 Maximum Government Contribution Based on Entry in Column B
Family]]*(1+$B$14),2)</f>
        <v>#VALUE!</v>
      </c>
      <c r="AJ108" s="212" t="str">
        <f>IF(F108="","",MIN(Att1SmallCarriers[[#This Row],[ESTIMATED 2026 Maximum Government Contribution
Self]],ROUND(AD108*0.75,2)))</f>
        <v/>
      </c>
      <c r="AK108" s="212" t="str">
        <f>IF(F108="","",MIN(Att1SmallCarriers[[#This Row],[ESTIMATED 2026 Maximum Government Contribution
Self+1]],ROUND(AE108*0.75,2)))</f>
        <v/>
      </c>
      <c r="AL108" s="212" t="str">
        <f>IF(F108="","",MIN(Att1SmallCarriers[[#This Row],[ESTIMATED 2026 Maximum Government Contribution
Family]],ROUND(AF108*0.75,2)))</f>
        <v/>
      </c>
      <c r="AM108" s="38" t="str">
        <f t="shared" si="34"/>
        <v/>
      </c>
      <c r="AN108" s="38" t="str">
        <f t="shared" si="35"/>
        <v/>
      </c>
      <c r="AO108" s="38" t="str">
        <f t="shared" si="36"/>
        <v/>
      </c>
      <c r="AP108" s="213" t="str">
        <f t="shared" si="41"/>
        <v/>
      </c>
      <c r="AQ108" s="213" t="str">
        <f t="shared" si="42"/>
        <v/>
      </c>
      <c r="AR108" s="213" t="str">
        <f t="shared" si="43"/>
        <v/>
      </c>
    </row>
    <row r="109" spans="5:44" ht="15.6" x14ac:dyDescent="0.3">
      <c r="E109" s="130"/>
      <c r="F109" s="218"/>
      <c r="L109" s="131"/>
      <c r="N109" s="132"/>
      <c r="O109" s="40"/>
      <c r="P109" s="40"/>
      <c r="Q109" s="40"/>
      <c r="R109" s="39" t="str">
        <f t="shared" si="37"/>
        <v/>
      </c>
      <c r="S109" s="38" t="str">
        <f t="shared" si="38"/>
        <v/>
      </c>
      <c r="T109" s="38" t="str">
        <f t="shared" si="39"/>
        <v/>
      </c>
      <c r="U109" s="142" t="str">
        <f>IF(Att1SmallCarriers[[#This Row],[FEHB or PSHB]]="","",IF(Att1SmallCarriers[[#This Row],[FEHB or PSHB]]="FEHB",298.08,IF(Att1SmallCarriers[[#This Row],[FEHB or PSHB]]="PSHB",286.09,"")))</f>
        <v/>
      </c>
      <c r="V109" s="142" t="str">
        <f>IF(Att1SmallCarriers[[#This Row],[FEHB or PSHB]]="","",IF(Att1SmallCarriers[[#This Row],[FEHB or PSHB]]="FEHB",650,IF(Att1SmallCarriers[[#This Row],[FEHB or PSHB]]="PSHB",618.4,"")))</f>
        <v/>
      </c>
      <c r="W109" s="142" t="str">
        <f>IF(Att1SmallCarriers[[#This Row],[FEHB or PSHB]]="","",IF(Att1SmallCarriers[[#This Row],[FEHB or PSHB]]="FEHB",714.23,IF(Att1SmallCarriers[[#This Row],[FEHB or PSHB]]="PSHB",672.95,"")))</f>
        <v/>
      </c>
      <c r="X109" s="38" t="str">
        <f t="shared" si="40"/>
        <v/>
      </c>
      <c r="Y109" s="212" t="str">
        <f>IF(F109="","",IF(S109&gt;0,MIN(Att1SmallCarriers[[#This Row],[2025 Maximum Government Contribution Based on Entry in Column B
Self+1]],ROUND(S109*0.75,2)),"New Option"))</f>
        <v/>
      </c>
      <c r="Z109" s="212" t="str">
        <f>IF(F109="","",IF(T109&gt;0,MIN(Att1SmallCarriers[[#This Row],[2025 Maximum Government Contribution Based on Entry in Column B
Family]],ROUND(T109*0.75,2)),"New Option"))</f>
        <v/>
      </c>
      <c r="AA109" s="38" t="str">
        <f t="shared" si="28"/>
        <v/>
      </c>
      <c r="AB109" s="38" t="str">
        <f t="shared" si="29"/>
        <v/>
      </c>
      <c r="AC109" s="38" t="str">
        <f t="shared" si="30"/>
        <v/>
      </c>
      <c r="AD109" s="38" t="str">
        <f t="shared" si="31"/>
        <v/>
      </c>
      <c r="AE109" s="38" t="str">
        <f t="shared" si="32"/>
        <v/>
      </c>
      <c r="AF109" s="38" t="str">
        <f t="shared" si="33"/>
        <v/>
      </c>
      <c r="AG109" s="84" t="e">
        <f>ROUND(Att1SmallCarriers[[#This Row],[2025 Maximum Government Contribution Based on Entry in Column B
Self]]*(1+$B$14),2)</f>
        <v>#VALUE!</v>
      </c>
      <c r="AH109" s="84" t="e">
        <f>ROUND(Att1SmallCarriers[[#This Row],[2025 Maximum Government Contribution Based on Entry in Column B
Self+1]]*(1+$B$14),2)</f>
        <v>#VALUE!</v>
      </c>
      <c r="AI109" s="84" t="e">
        <f>ROUND(Att1SmallCarriers[[#This Row],[2025 Maximum Government Contribution Based on Entry in Column B
Family]]*(1+$B$14),2)</f>
        <v>#VALUE!</v>
      </c>
      <c r="AJ109" s="212" t="str">
        <f>IF(F109="","",MIN(Att1SmallCarriers[[#This Row],[ESTIMATED 2026 Maximum Government Contribution
Self]],ROUND(AD109*0.75,2)))</f>
        <v/>
      </c>
      <c r="AK109" s="212" t="str">
        <f>IF(F109="","",MIN(Att1SmallCarriers[[#This Row],[ESTIMATED 2026 Maximum Government Contribution
Self+1]],ROUND(AE109*0.75,2)))</f>
        <v/>
      </c>
      <c r="AL109" s="212" t="str">
        <f>IF(F109="","",MIN(Att1SmallCarriers[[#This Row],[ESTIMATED 2026 Maximum Government Contribution
Family]],ROUND(AF109*0.75,2)))</f>
        <v/>
      </c>
      <c r="AM109" s="38" t="str">
        <f t="shared" si="34"/>
        <v/>
      </c>
      <c r="AN109" s="38" t="str">
        <f t="shared" si="35"/>
        <v/>
      </c>
      <c r="AO109" s="38" t="str">
        <f t="shared" si="36"/>
        <v/>
      </c>
      <c r="AP109" s="213" t="str">
        <f t="shared" si="41"/>
        <v/>
      </c>
      <c r="AQ109" s="213" t="str">
        <f t="shared" si="42"/>
        <v/>
      </c>
      <c r="AR109" s="213" t="str">
        <f t="shared" si="43"/>
        <v/>
      </c>
    </row>
    <row r="110" spans="5:44" ht="15.6" x14ac:dyDescent="0.3">
      <c r="E110" s="130"/>
      <c r="F110" s="218"/>
      <c r="L110" s="131"/>
      <c r="N110" s="132"/>
      <c r="O110" s="40"/>
      <c r="P110" s="40"/>
      <c r="Q110" s="40"/>
      <c r="R110" s="39" t="str">
        <f t="shared" si="37"/>
        <v/>
      </c>
      <c r="S110" s="38" t="str">
        <f t="shared" si="38"/>
        <v/>
      </c>
      <c r="T110" s="38" t="str">
        <f t="shared" si="39"/>
        <v/>
      </c>
      <c r="U110" s="142" t="str">
        <f>IF(Att1SmallCarriers[[#This Row],[FEHB or PSHB]]="","",IF(Att1SmallCarriers[[#This Row],[FEHB or PSHB]]="FEHB",298.08,IF(Att1SmallCarriers[[#This Row],[FEHB or PSHB]]="PSHB",286.09,"")))</f>
        <v/>
      </c>
      <c r="V110" s="142" t="str">
        <f>IF(Att1SmallCarriers[[#This Row],[FEHB or PSHB]]="","",IF(Att1SmallCarriers[[#This Row],[FEHB or PSHB]]="FEHB",650,IF(Att1SmallCarriers[[#This Row],[FEHB or PSHB]]="PSHB",618.4,"")))</f>
        <v/>
      </c>
      <c r="W110" s="142" t="str">
        <f>IF(Att1SmallCarriers[[#This Row],[FEHB or PSHB]]="","",IF(Att1SmallCarriers[[#This Row],[FEHB or PSHB]]="FEHB",714.23,IF(Att1SmallCarriers[[#This Row],[FEHB or PSHB]]="PSHB",672.95,"")))</f>
        <v/>
      </c>
      <c r="X110" s="38" t="str">
        <f t="shared" si="40"/>
        <v/>
      </c>
      <c r="Y110" s="212" t="str">
        <f>IF(F110="","",IF(S110&gt;0,MIN(Att1SmallCarriers[[#This Row],[2025 Maximum Government Contribution Based on Entry in Column B
Self+1]],ROUND(S110*0.75,2)),"New Option"))</f>
        <v/>
      </c>
      <c r="Z110" s="212" t="str">
        <f>IF(F110="","",IF(T110&gt;0,MIN(Att1SmallCarriers[[#This Row],[2025 Maximum Government Contribution Based on Entry in Column B
Family]],ROUND(T110*0.75,2)),"New Option"))</f>
        <v/>
      </c>
      <c r="AA110" s="38" t="str">
        <f t="shared" si="28"/>
        <v/>
      </c>
      <c r="AB110" s="38" t="str">
        <f t="shared" si="29"/>
        <v/>
      </c>
      <c r="AC110" s="38" t="str">
        <f t="shared" si="30"/>
        <v/>
      </c>
      <c r="AD110" s="38" t="str">
        <f t="shared" si="31"/>
        <v/>
      </c>
      <c r="AE110" s="38" t="str">
        <f t="shared" si="32"/>
        <v/>
      </c>
      <c r="AF110" s="38" t="str">
        <f t="shared" si="33"/>
        <v/>
      </c>
      <c r="AG110" s="84" t="e">
        <f>ROUND(Att1SmallCarriers[[#This Row],[2025 Maximum Government Contribution Based on Entry in Column B
Self]]*(1+$B$14),2)</f>
        <v>#VALUE!</v>
      </c>
      <c r="AH110" s="84" t="e">
        <f>ROUND(Att1SmallCarriers[[#This Row],[2025 Maximum Government Contribution Based on Entry in Column B
Self+1]]*(1+$B$14),2)</f>
        <v>#VALUE!</v>
      </c>
      <c r="AI110" s="84" t="e">
        <f>ROUND(Att1SmallCarriers[[#This Row],[2025 Maximum Government Contribution Based on Entry in Column B
Family]]*(1+$B$14),2)</f>
        <v>#VALUE!</v>
      </c>
      <c r="AJ110" s="212" t="str">
        <f>IF(F110="","",MIN(Att1SmallCarriers[[#This Row],[ESTIMATED 2026 Maximum Government Contribution
Self]],ROUND(AD110*0.75,2)))</f>
        <v/>
      </c>
      <c r="AK110" s="212" t="str">
        <f>IF(F110="","",MIN(Att1SmallCarriers[[#This Row],[ESTIMATED 2026 Maximum Government Contribution
Self+1]],ROUND(AE110*0.75,2)))</f>
        <v/>
      </c>
      <c r="AL110" s="212" t="str">
        <f>IF(F110="","",MIN(Att1SmallCarriers[[#This Row],[ESTIMATED 2026 Maximum Government Contribution
Family]],ROUND(AF110*0.75,2)))</f>
        <v/>
      </c>
      <c r="AM110" s="38" t="str">
        <f t="shared" si="34"/>
        <v/>
      </c>
      <c r="AN110" s="38" t="str">
        <f t="shared" si="35"/>
        <v/>
      </c>
      <c r="AO110" s="38" t="str">
        <f t="shared" si="36"/>
        <v/>
      </c>
      <c r="AP110" s="213" t="str">
        <f t="shared" si="41"/>
        <v/>
      </c>
      <c r="AQ110" s="213" t="str">
        <f t="shared" si="42"/>
        <v/>
      </c>
      <c r="AR110" s="213" t="str">
        <f t="shared" si="43"/>
        <v/>
      </c>
    </row>
    <row r="111" spans="5:44" ht="15.6" x14ac:dyDescent="0.3">
      <c r="E111" s="130"/>
      <c r="F111" s="218"/>
      <c r="L111" s="131"/>
      <c r="N111" s="132"/>
      <c r="O111" s="40"/>
      <c r="P111" s="40"/>
      <c r="Q111" s="40"/>
      <c r="R111" s="39" t="str">
        <f t="shared" si="37"/>
        <v/>
      </c>
      <c r="S111" s="38" t="str">
        <f t="shared" si="38"/>
        <v/>
      </c>
      <c r="T111" s="38" t="str">
        <f t="shared" si="39"/>
        <v/>
      </c>
      <c r="U111" s="142" t="str">
        <f>IF(Att1SmallCarriers[[#This Row],[FEHB or PSHB]]="","",IF(Att1SmallCarriers[[#This Row],[FEHB or PSHB]]="FEHB",298.08,IF(Att1SmallCarriers[[#This Row],[FEHB or PSHB]]="PSHB",286.09,"")))</f>
        <v/>
      </c>
      <c r="V111" s="142" t="str">
        <f>IF(Att1SmallCarriers[[#This Row],[FEHB or PSHB]]="","",IF(Att1SmallCarriers[[#This Row],[FEHB or PSHB]]="FEHB",650,IF(Att1SmallCarriers[[#This Row],[FEHB or PSHB]]="PSHB",618.4,"")))</f>
        <v/>
      </c>
      <c r="W111" s="142" t="str">
        <f>IF(Att1SmallCarriers[[#This Row],[FEHB or PSHB]]="","",IF(Att1SmallCarriers[[#This Row],[FEHB or PSHB]]="FEHB",714.23,IF(Att1SmallCarriers[[#This Row],[FEHB or PSHB]]="PSHB",672.95,"")))</f>
        <v/>
      </c>
      <c r="X111" s="38" t="str">
        <f t="shared" si="40"/>
        <v/>
      </c>
      <c r="Y111" s="212" t="str">
        <f>IF(F111="","",IF(S111&gt;0,MIN(Att1SmallCarriers[[#This Row],[2025 Maximum Government Contribution Based on Entry in Column B
Self+1]],ROUND(S111*0.75,2)),"New Option"))</f>
        <v/>
      </c>
      <c r="Z111" s="212" t="str">
        <f>IF(F111="","",IF(T111&gt;0,MIN(Att1SmallCarriers[[#This Row],[2025 Maximum Government Contribution Based on Entry in Column B
Family]],ROUND(T111*0.75,2)),"New Option"))</f>
        <v/>
      </c>
      <c r="AA111" s="38" t="str">
        <f t="shared" si="28"/>
        <v/>
      </c>
      <c r="AB111" s="38" t="str">
        <f t="shared" si="29"/>
        <v/>
      </c>
      <c r="AC111" s="38" t="str">
        <f t="shared" si="30"/>
        <v/>
      </c>
      <c r="AD111" s="38" t="str">
        <f t="shared" si="31"/>
        <v/>
      </c>
      <c r="AE111" s="38" t="str">
        <f t="shared" si="32"/>
        <v/>
      </c>
      <c r="AF111" s="38" t="str">
        <f t="shared" si="33"/>
        <v/>
      </c>
      <c r="AG111" s="84" t="e">
        <f>ROUND(Att1SmallCarriers[[#This Row],[2025 Maximum Government Contribution Based on Entry in Column B
Self]]*(1+$B$14),2)</f>
        <v>#VALUE!</v>
      </c>
      <c r="AH111" s="84" t="e">
        <f>ROUND(Att1SmallCarriers[[#This Row],[2025 Maximum Government Contribution Based on Entry in Column B
Self+1]]*(1+$B$14),2)</f>
        <v>#VALUE!</v>
      </c>
      <c r="AI111" s="84" t="e">
        <f>ROUND(Att1SmallCarriers[[#This Row],[2025 Maximum Government Contribution Based on Entry in Column B
Family]]*(1+$B$14),2)</f>
        <v>#VALUE!</v>
      </c>
      <c r="AJ111" s="212" t="str">
        <f>IF(F111="","",MIN(Att1SmallCarriers[[#This Row],[ESTIMATED 2026 Maximum Government Contribution
Self]],ROUND(AD111*0.75,2)))</f>
        <v/>
      </c>
      <c r="AK111" s="212" t="str">
        <f>IF(F111="","",MIN(Att1SmallCarriers[[#This Row],[ESTIMATED 2026 Maximum Government Contribution
Self+1]],ROUND(AE111*0.75,2)))</f>
        <v/>
      </c>
      <c r="AL111" s="212" t="str">
        <f>IF(F111="","",MIN(Att1SmallCarriers[[#This Row],[ESTIMATED 2026 Maximum Government Contribution
Family]],ROUND(AF111*0.75,2)))</f>
        <v/>
      </c>
      <c r="AM111" s="38" t="str">
        <f t="shared" si="34"/>
        <v/>
      </c>
      <c r="AN111" s="38" t="str">
        <f t="shared" si="35"/>
        <v/>
      </c>
      <c r="AO111" s="38" t="str">
        <f t="shared" si="36"/>
        <v/>
      </c>
      <c r="AP111" s="213" t="str">
        <f t="shared" si="41"/>
        <v/>
      </c>
      <c r="AQ111" s="213" t="str">
        <f t="shared" si="42"/>
        <v/>
      </c>
      <c r="AR111" s="213" t="str">
        <f t="shared" si="43"/>
        <v/>
      </c>
    </row>
    <row r="112" spans="5:44" ht="15.6" x14ac:dyDescent="0.3">
      <c r="E112" s="130"/>
      <c r="F112" s="218"/>
      <c r="L112" s="131"/>
      <c r="N112" s="132"/>
      <c r="O112" s="40"/>
      <c r="P112" s="40"/>
      <c r="Q112" s="40"/>
      <c r="R112" s="39" t="str">
        <f t="shared" si="37"/>
        <v/>
      </c>
      <c r="S112" s="38" t="str">
        <f t="shared" si="38"/>
        <v/>
      </c>
      <c r="T112" s="38" t="str">
        <f t="shared" si="39"/>
        <v/>
      </c>
      <c r="U112" s="142" t="str">
        <f>IF(Att1SmallCarriers[[#This Row],[FEHB or PSHB]]="","",IF(Att1SmallCarriers[[#This Row],[FEHB or PSHB]]="FEHB",298.08,IF(Att1SmallCarriers[[#This Row],[FEHB or PSHB]]="PSHB",286.09,"")))</f>
        <v/>
      </c>
      <c r="V112" s="142" t="str">
        <f>IF(Att1SmallCarriers[[#This Row],[FEHB or PSHB]]="","",IF(Att1SmallCarriers[[#This Row],[FEHB or PSHB]]="FEHB",650,IF(Att1SmallCarriers[[#This Row],[FEHB or PSHB]]="PSHB",618.4,"")))</f>
        <v/>
      </c>
      <c r="W112" s="142" t="str">
        <f>IF(Att1SmallCarriers[[#This Row],[FEHB or PSHB]]="","",IF(Att1SmallCarriers[[#This Row],[FEHB or PSHB]]="FEHB",714.23,IF(Att1SmallCarriers[[#This Row],[FEHB or PSHB]]="PSHB",672.95,"")))</f>
        <v/>
      </c>
      <c r="X112" s="38" t="str">
        <f t="shared" si="40"/>
        <v/>
      </c>
      <c r="Y112" s="212" t="str">
        <f>IF(F112="","",IF(S112&gt;0,MIN(Att1SmallCarriers[[#This Row],[2025 Maximum Government Contribution Based on Entry in Column B
Self+1]],ROUND(S112*0.75,2)),"New Option"))</f>
        <v/>
      </c>
      <c r="Z112" s="212" t="str">
        <f>IF(F112="","",IF(T112&gt;0,MIN(Att1SmallCarriers[[#This Row],[2025 Maximum Government Contribution Based on Entry in Column B
Family]],ROUND(T112*0.75,2)),"New Option"))</f>
        <v/>
      </c>
      <c r="AA112" s="38" t="str">
        <f t="shared" si="28"/>
        <v/>
      </c>
      <c r="AB112" s="38" t="str">
        <f t="shared" si="29"/>
        <v/>
      </c>
      <c r="AC112" s="38" t="str">
        <f t="shared" si="30"/>
        <v/>
      </c>
      <c r="AD112" s="38" t="str">
        <f t="shared" si="31"/>
        <v/>
      </c>
      <c r="AE112" s="38" t="str">
        <f t="shared" si="32"/>
        <v/>
      </c>
      <c r="AF112" s="38" t="str">
        <f t="shared" si="33"/>
        <v/>
      </c>
      <c r="AG112" s="84" t="e">
        <f>ROUND(Att1SmallCarriers[[#This Row],[2025 Maximum Government Contribution Based on Entry in Column B
Self]]*(1+$B$14),2)</f>
        <v>#VALUE!</v>
      </c>
      <c r="AH112" s="84" t="e">
        <f>ROUND(Att1SmallCarriers[[#This Row],[2025 Maximum Government Contribution Based on Entry in Column B
Self+1]]*(1+$B$14),2)</f>
        <v>#VALUE!</v>
      </c>
      <c r="AI112" s="84" t="e">
        <f>ROUND(Att1SmallCarriers[[#This Row],[2025 Maximum Government Contribution Based on Entry in Column B
Family]]*(1+$B$14),2)</f>
        <v>#VALUE!</v>
      </c>
      <c r="AJ112" s="212" t="str">
        <f>IF(F112="","",MIN(Att1SmallCarriers[[#This Row],[ESTIMATED 2026 Maximum Government Contribution
Self]],ROUND(AD112*0.75,2)))</f>
        <v/>
      </c>
      <c r="AK112" s="212" t="str">
        <f>IF(F112="","",MIN(Att1SmallCarriers[[#This Row],[ESTIMATED 2026 Maximum Government Contribution
Self+1]],ROUND(AE112*0.75,2)))</f>
        <v/>
      </c>
      <c r="AL112" s="212" t="str">
        <f>IF(F112="","",MIN(Att1SmallCarriers[[#This Row],[ESTIMATED 2026 Maximum Government Contribution
Family]],ROUND(AF112*0.75,2)))</f>
        <v/>
      </c>
      <c r="AM112" s="38" t="str">
        <f t="shared" si="34"/>
        <v/>
      </c>
      <c r="AN112" s="38" t="str">
        <f t="shared" si="35"/>
        <v/>
      </c>
      <c r="AO112" s="38" t="str">
        <f t="shared" si="36"/>
        <v/>
      </c>
      <c r="AP112" s="213" t="str">
        <f t="shared" si="41"/>
        <v/>
      </c>
      <c r="AQ112" s="213" t="str">
        <f t="shared" si="42"/>
        <v/>
      </c>
      <c r="AR112" s="213" t="str">
        <f t="shared" si="43"/>
        <v/>
      </c>
    </row>
    <row r="113" spans="5:44" ht="15.6" x14ac:dyDescent="0.3">
      <c r="E113" s="130"/>
      <c r="F113" s="218"/>
      <c r="L113" s="131"/>
      <c r="N113" s="132"/>
      <c r="O113" s="40"/>
      <c r="P113" s="40"/>
      <c r="Q113" s="40"/>
      <c r="R113" s="39" t="str">
        <f t="shared" si="37"/>
        <v/>
      </c>
      <c r="S113" s="38" t="str">
        <f t="shared" si="38"/>
        <v/>
      </c>
      <c r="T113" s="38" t="str">
        <f t="shared" si="39"/>
        <v/>
      </c>
      <c r="U113" s="142" t="str">
        <f>IF(Att1SmallCarriers[[#This Row],[FEHB or PSHB]]="","",IF(Att1SmallCarriers[[#This Row],[FEHB or PSHB]]="FEHB",298.08,IF(Att1SmallCarriers[[#This Row],[FEHB or PSHB]]="PSHB",286.09,"")))</f>
        <v/>
      </c>
      <c r="V113" s="142" t="str">
        <f>IF(Att1SmallCarriers[[#This Row],[FEHB or PSHB]]="","",IF(Att1SmallCarriers[[#This Row],[FEHB or PSHB]]="FEHB",650,IF(Att1SmallCarriers[[#This Row],[FEHB or PSHB]]="PSHB",618.4,"")))</f>
        <v/>
      </c>
      <c r="W113" s="142" t="str">
        <f>IF(Att1SmallCarriers[[#This Row],[FEHB or PSHB]]="","",IF(Att1SmallCarriers[[#This Row],[FEHB or PSHB]]="FEHB",714.23,IF(Att1SmallCarriers[[#This Row],[FEHB or PSHB]]="PSHB",672.95,"")))</f>
        <v/>
      </c>
      <c r="X113" s="38" t="str">
        <f t="shared" si="40"/>
        <v/>
      </c>
      <c r="Y113" s="212" t="str">
        <f>IF(F113="","",IF(S113&gt;0,MIN(Att1SmallCarriers[[#This Row],[2025 Maximum Government Contribution Based on Entry in Column B
Self+1]],ROUND(S113*0.75,2)),"New Option"))</f>
        <v/>
      </c>
      <c r="Z113" s="212" t="str">
        <f>IF(F113="","",IF(T113&gt;0,MIN(Att1SmallCarriers[[#This Row],[2025 Maximum Government Contribution Based on Entry in Column B
Family]],ROUND(T113*0.75,2)),"New Option"))</f>
        <v/>
      </c>
      <c r="AA113" s="38" t="str">
        <f t="shared" si="28"/>
        <v/>
      </c>
      <c r="AB113" s="38" t="str">
        <f t="shared" si="29"/>
        <v/>
      </c>
      <c r="AC113" s="38" t="str">
        <f t="shared" si="30"/>
        <v/>
      </c>
      <c r="AD113" s="38" t="str">
        <f t="shared" si="31"/>
        <v/>
      </c>
      <c r="AE113" s="38" t="str">
        <f t="shared" si="32"/>
        <v/>
      </c>
      <c r="AF113" s="38" t="str">
        <f t="shared" si="33"/>
        <v/>
      </c>
      <c r="AG113" s="84" t="e">
        <f>ROUND(Att1SmallCarriers[[#This Row],[2025 Maximum Government Contribution Based on Entry in Column B
Self]]*(1+$B$14),2)</f>
        <v>#VALUE!</v>
      </c>
      <c r="AH113" s="84" t="e">
        <f>ROUND(Att1SmallCarriers[[#This Row],[2025 Maximum Government Contribution Based on Entry in Column B
Self+1]]*(1+$B$14),2)</f>
        <v>#VALUE!</v>
      </c>
      <c r="AI113" s="84" t="e">
        <f>ROUND(Att1SmallCarriers[[#This Row],[2025 Maximum Government Contribution Based on Entry in Column B
Family]]*(1+$B$14),2)</f>
        <v>#VALUE!</v>
      </c>
      <c r="AJ113" s="212" t="str">
        <f>IF(F113="","",MIN(Att1SmallCarriers[[#This Row],[ESTIMATED 2026 Maximum Government Contribution
Self]],ROUND(AD113*0.75,2)))</f>
        <v/>
      </c>
      <c r="AK113" s="212" t="str">
        <f>IF(F113="","",MIN(Att1SmallCarriers[[#This Row],[ESTIMATED 2026 Maximum Government Contribution
Self+1]],ROUND(AE113*0.75,2)))</f>
        <v/>
      </c>
      <c r="AL113" s="212" t="str">
        <f>IF(F113="","",MIN(Att1SmallCarriers[[#This Row],[ESTIMATED 2026 Maximum Government Contribution
Family]],ROUND(AF113*0.75,2)))</f>
        <v/>
      </c>
      <c r="AM113" s="38" t="str">
        <f t="shared" si="34"/>
        <v/>
      </c>
      <c r="AN113" s="38" t="str">
        <f t="shared" si="35"/>
        <v/>
      </c>
      <c r="AO113" s="38" t="str">
        <f t="shared" si="36"/>
        <v/>
      </c>
      <c r="AP113" s="213" t="str">
        <f t="shared" si="41"/>
        <v/>
      </c>
      <c r="AQ113" s="213" t="str">
        <f t="shared" si="42"/>
        <v/>
      </c>
      <c r="AR113" s="213" t="str">
        <f t="shared" si="43"/>
        <v/>
      </c>
    </row>
    <row r="114" spans="5:44" ht="15.6" x14ac:dyDescent="0.3">
      <c r="E114" s="130"/>
      <c r="F114" s="218"/>
      <c r="L114" s="131"/>
      <c r="N114" s="132"/>
      <c r="O114" s="40"/>
      <c r="P114" s="40"/>
      <c r="Q114" s="40"/>
      <c r="R114" s="39" t="str">
        <f t="shared" si="37"/>
        <v/>
      </c>
      <c r="S114" s="38" t="str">
        <f t="shared" si="38"/>
        <v/>
      </c>
      <c r="T114" s="38" t="str">
        <f t="shared" si="39"/>
        <v/>
      </c>
      <c r="U114" s="142" t="str">
        <f>IF(Att1SmallCarriers[[#This Row],[FEHB or PSHB]]="","",IF(Att1SmallCarriers[[#This Row],[FEHB or PSHB]]="FEHB",298.08,IF(Att1SmallCarriers[[#This Row],[FEHB or PSHB]]="PSHB",286.09,"")))</f>
        <v/>
      </c>
      <c r="V114" s="142" t="str">
        <f>IF(Att1SmallCarriers[[#This Row],[FEHB or PSHB]]="","",IF(Att1SmallCarriers[[#This Row],[FEHB or PSHB]]="FEHB",650,IF(Att1SmallCarriers[[#This Row],[FEHB or PSHB]]="PSHB",618.4,"")))</f>
        <v/>
      </c>
      <c r="W114" s="142" t="str">
        <f>IF(Att1SmallCarriers[[#This Row],[FEHB or PSHB]]="","",IF(Att1SmallCarriers[[#This Row],[FEHB or PSHB]]="FEHB",714.23,IF(Att1SmallCarriers[[#This Row],[FEHB or PSHB]]="PSHB",672.95,"")))</f>
        <v/>
      </c>
      <c r="X114" s="38" t="str">
        <f t="shared" si="40"/>
        <v/>
      </c>
      <c r="Y114" s="212" t="str">
        <f>IF(F114="","",IF(S114&gt;0,MIN(Att1SmallCarriers[[#This Row],[2025 Maximum Government Contribution Based on Entry in Column B
Self+1]],ROUND(S114*0.75,2)),"New Option"))</f>
        <v/>
      </c>
      <c r="Z114" s="212" t="str">
        <f>IF(F114="","",IF(T114&gt;0,MIN(Att1SmallCarriers[[#This Row],[2025 Maximum Government Contribution Based on Entry in Column B
Family]],ROUND(T114*0.75,2)),"New Option"))</f>
        <v/>
      </c>
      <c r="AA114" s="38" t="str">
        <f t="shared" si="28"/>
        <v/>
      </c>
      <c r="AB114" s="38" t="str">
        <f t="shared" si="29"/>
        <v/>
      </c>
      <c r="AC114" s="38" t="str">
        <f t="shared" si="30"/>
        <v/>
      </c>
      <c r="AD114" s="38" t="str">
        <f t="shared" si="31"/>
        <v/>
      </c>
      <c r="AE114" s="38" t="str">
        <f t="shared" si="32"/>
        <v/>
      </c>
      <c r="AF114" s="38" t="str">
        <f t="shared" si="33"/>
        <v/>
      </c>
      <c r="AG114" s="84" t="e">
        <f>ROUND(Att1SmallCarriers[[#This Row],[2025 Maximum Government Contribution Based on Entry in Column B
Self]]*(1+$B$14),2)</f>
        <v>#VALUE!</v>
      </c>
      <c r="AH114" s="84" t="e">
        <f>ROUND(Att1SmallCarriers[[#This Row],[2025 Maximum Government Contribution Based on Entry in Column B
Self+1]]*(1+$B$14),2)</f>
        <v>#VALUE!</v>
      </c>
      <c r="AI114" s="84" t="e">
        <f>ROUND(Att1SmallCarriers[[#This Row],[2025 Maximum Government Contribution Based on Entry in Column B
Family]]*(1+$B$14),2)</f>
        <v>#VALUE!</v>
      </c>
      <c r="AJ114" s="212" t="str">
        <f>IF(F114="","",MIN(Att1SmallCarriers[[#This Row],[ESTIMATED 2026 Maximum Government Contribution
Self]],ROUND(AD114*0.75,2)))</f>
        <v/>
      </c>
      <c r="AK114" s="212" t="str">
        <f>IF(F114="","",MIN(Att1SmallCarriers[[#This Row],[ESTIMATED 2026 Maximum Government Contribution
Self+1]],ROUND(AE114*0.75,2)))</f>
        <v/>
      </c>
      <c r="AL114" s="212" t="str">
        <f>IF(F114="","",MIN(Att1SmallCarriers[[#This Row],[ESTIMATED 2026 Maximum Government Contribution
Family]],ROUND(AF114*0.75,2)))</f>
        <v/>
      </c>
      <c r="AM114" s="38" t="str">
        <f t="shared" si="34"/>
        <v/>
      </c>
      <c r="AN114" s="38" t="str">
        <f t="shared" si="35"/>
        <v/>
      </c>
      <c r="AO114" s="38" t="str">
        <f t="shared" si="36"/>
        <v/>
      </c>
      <c r="AP114" s="213" t="str">
        <f t="shared" si="41"/>
        <v/>
      </c>
      <c r="AQ114" s="213" t="str">
        <f t="shared" si="42"/>
        <v/>
      </c>
      <c r="AR114" s="213" t="str">
        <f t="shared" si="43"/>
        <v/>
      </c>
    </row>
    <row r="115" spans="5:44" ht="15.6" x14ac:dyDescent="0.3">
      <c r="E115" s="130"/>
      <c r="F115" s="218"/>
      <c r="L115" s="131"/>
      <c r="N115" s="132"/>
      <c r="O115" s="40"/>
      <c r="P115" s="40"/>
      <c r="Q115" s="40"/>
      <c r="R115" s="39" t="str">
        <f t="shared" si="37"/>
        <v/>
      </c>
      <c r="S115" s="38" t="str">
        <f t="shared" si="38"/>
        <v/>
      </c>
      <c r="T115" s="38" t="str">
        <f t="shared" si="39"/>
        <v/>
      </c>
      <c r="U115" s="142" t="str">
        <f>IF(Att1SmallCarriers[[#This Row],[FEHB or PSHB]]="","",IF(Att1SmallCarriers[[#This Row],[FEHB or PSHB]]="FEHB",298.08,IF(Att1SmallCarriers[[#This Row],[FEHB or PSHB]]="PSHB",286.09,"")))</f>
        <v/>
      </c>
      <c r="V115" s="142" t="str">
        <f>IF(Att1SmallCarriers[[#This Row],[FEHB or PSHB]]="","",IF(Att1SmallCarriers[[#This Row],[FEHB or PSHB]]="FEHB",650,IF(Att1SmallCarriers[[#This Row],[FEHB or PSHB]]="PSHB",618.4,"")))</f>
        <v/>
      </c>
      <c r="W115" s="142" t="str">
        <f>IF(Att1SmallCarriers[[#This Row],[FEHB or PSHB]]="","",IF(Att1SmallCarriers[[#This Row],[FEHB or PSHB]]="FEHB",714.23,IF(Att1SmallCarriers[[#This Row],[FEHB or PSHB]]="PSHB",672.95,"")))</f>
        <v/>
      </c>
      <c r="X115" s="38" t="str">
        <f t="shared" si="40"/>
        <v/>
      </c>
      <c r="Y115" s="212" t="str">
        <f>IF(F115="","",IF(S115&gt;0,MIN(Att1SmallCarriers[[#This Row],[2025 Maximum Government Contribution Based on Entry in Column B
Self+1]],ROUND(S115*0.75,2)),"New Option"))</f>
        <v/>
      </c>
      <c r="Z115" s="212" t="str">
        <f>IF(F115="","",IF(T115&gt;0,MIN(Att1SmallCarriers[[#This Row],[2025 Maximum Government Contribution Based on Entry in Column B
Family]],ROUND(T115*0.75,2)),"New Option"))</f>
        <v/>
      </c>
      <c r="AA115" s="38" t="str">
        <f t="shared" ref="AA115:AA151" si="44">IF(F115="","",IF(R115&gt;0, R115-X115,"New Option"))</f>
        <v/>
      </c>
      <c r="AB115" s="38" t="str">
        <f t="shared" ref="AB115:AB151" si="45">IF(F115="","",IF(S115&gt;0, S115-Y115,"New Option"))</f>
        <v/>
      </c>
      <c r="AC115" s="38" t="str">
        <f t="shared" ref="AC115:AC151" si="46">IF(F115="","",IF(T115&gt;0, T115-Z115,"New Option"))</f>
        <v/>
      </c>
      <c r="AD115" s="38" t="str">
        <f t="shared" ref="AD115:AD151" si="47">IF(F115="","",ROUND(L115*1.04,2))</f>
        <v/>
      </c>
      <c r="AE115" s="38" t="str">
        <f t="shared" ref="AE115:AE151" si="48">IF(F115="","",ROUND(M115*1.04,2))</f>
        <v/>
      </c>
      <c r="AF115" s="38" t="str">
        <f t="shared" ref="AF115:AF151" si="49">IF(F115="","",ROUND(N115*1.04,2))</f>
        <v/>
      </c>
      <c r="AG115" s="84" t="e">
        <f>ROUND(Att1SmallCarriers[[#This Row],[2025 Maximum Government Contribution Based on Entry in Column B
Self]]*(1+$B$14),2)</f>
        <v>#VALUE!</v>
      </c>
      <c r="AH115" s="84" t="e">
        <f>ROUND(Att1SmallCarriers[[#This Row],[2025 Maximum Government Contribution Based on Entry in Column B
Self+1]]*(1+$B$14),2)</f>
        <v>#VALUE!</v>
      </c>
      <c r="AI115" s="84" t="e">
        <f>ROUND(Att1SmallCarriers[[#This Row],[2025 Maximum Government Contribution Based on Entry in Column B
Family]]*(1+$B$14),2)</f>
        <v>#VALUE!</v>
      </c>
      <c r="AJ115" s="212" t="str">
        <f>IF(F115="","",MIN(Att1SmallCarriers[[#This Row],[ESTIMATED 2026 Maximum Government Contribution
Self]],ROUND(AD115*0.75,2)))</f>
        <v/>
      </c>
      <c r="AK115" s="212" t="str">
        <f>IF(F115="","",MIN(Att1SmallCarriers[[#This Row],[ESTIMATED 2026 Maximum Government Contribution
Self+1]],ROUND(AE115*0.75,2)))</f>
        <v/>
      </c>
      <c r="AL115" s="212" t="str">
        <f>IF(F115="","",MIN(Att1SmallCarriers[[#This Row],[ESTIMATED 2026 Maximum Government Contribution
Family]],ROUND(AF115*0.75,2)))</f>
        <v/>
      </c>
      <c r="AM115" s="38" t="str">
        <f t="shared" ref="AM115:AM151" si="50">IF(F115="","",AD115-AJ115)</f>
        <v/>
      </c>
      <c r="AN115" s="38" t="str">
        <f t="shared" ref="AN115:AN151" si="51">IF(F115="","",AE115-AK115)</f>
        <v/>
      </c>
      <c r="AO115" s="38" t="str">
        <f t="shared" ref="AO115:AO151" si="52">IF(F115="","",AF115-AL115)</f>
        <v/>
      </c>
      <c r="AP115" s="213" t="str">
        <f t="shared" si="41"/>
        <v/>
      </c>
      <c r="AQ115" s="213" t="str">
        <f t="shared" si="42"/>
        <v/>
      </c>
      <c r="AR115" s="213" t="str">
        <f t="shared" si="43"/>
        <v/>
      </c>
    </row>
    <row r="116" spans="5:44" ht="15.6" x14ac:dyDescent="0.3">
      <c r="E116" s="130"/>
      <c r="F116" s="218"/>
      <c r="L116" s="131"/>
      <c r="N116" s="132"/>
      <c r="O116" s="40"/>
      <c r="P116" s="40"/>
      <c r="Q116" s="40"/>
      <c r="R116" s="39" t="str">
        <f t="shared" si="37"/>
        <v/>
      </c>
      <c r="S116" s="38" t="str">
        <f t="shared" si="38"/>
        <v/>
      </c>
      <c r="T116" s="38" t="str">
        <f t="shared" si="39"/>
        <v/>
      </c>
      <c r="U116" s="142" t="str">
        <f>IF(Att1SmallCarriers[[#This Row],[FEHB or PSHB]]="","",IF(Att1SmallCarriers[[#This Row],[FEHB or PSHB]]="FEHB",298.08,IF(Att1SmallCarriers[[#This Row],[FEHB or PSHB]]="PSHB",286.09,"")))</f>
        <v/>
      </c>
      <c r="V116" s="142" t="str">
        <f>IF(Att1SmallCarriers[[#This Row],[FEHB or PSHB]]="","",IF(Att1SmallCarriers[[#This Row],[FEHB or PSHB]]="FEHB",650,IF(Att1SmallCarriers[[#This Row],[FEHB or PSHB]]="PSHB",618.4,"")))</f>
        <v/>
      </c>
      <c r="W116" s="142" t="str">
        <f>IF(Att1SmallCarriers[[#This Row],[FEHB or PSHB]]="","",IF(Att1SmallCarriers[[#This Row],[FEHB or PSHB]]="FEHB",714.23,IF(Att1SmallCarriers[[#This Row],[FEHB or PSHB]]="PSHB",672.95,"")))</f>
        <v/>
      </c>
      <c r="X116" s="38" t="str">
        <f t="shared" si="40"/>
        <v/>
      </c>
      <c r="Y116" s="212" t="str">
        <f>IF(F116="","",IF(S116&gt;0,MIN(Att1SmallCarriers[[#This Row],[2025 Maximum Government Contribution Based on Entry in Column B
Self+1]],ROUND(S116*0.75,2)),"New Option"))</f>
        <v/>
      </c>
      <c r="Z116" s="212" t="str">
        <f>IF(F116="","",IF(T116&gt;0,MIN(Att1SmallCarriers[[#This Row],[2025 Maximum Government Contribution Based on Entry in Column B
Family]],ROUND(T116*0.75,2)),"New Option"))</f>
        <v/>
      </c>
      <c r="AA116" s="38" t="str">
        <f t="shared" si="44"/>
        <v/>
      </c>
      <c r="AB116" s="38" t="str">
        <f t="shared" si="45"/>
        <v/>
      </c>
      <c r="AC116" s="38" t="str">
        <f t="shared" si="46"/>
        <v/>
      </c>
      <c r="AD116" s="38" t="str">
        <f t="shared" si="47"/>
        <v/>
      </c>
      <c r="AE116" s="38" t="str">
        <f t="shared" si="48"/>
        <v/>
      </c>
      <c r="AF116" s="38" t="str">
        <f t="shared" si="49"/>
        <v/>
      </c>
      <c r="AG116" s="84" t="e">
        <f>ROUND(Att1SmallCarriers[[#This Row],[2025 Maximum Government Contribution Based on Entry in Column B
Self]]*(1+$B$14),2)</f>
        <v>#VALUE!</v>
      </c>
      <c r="AH116" s="84" t="e">
        <f>ROUND(Att1SmallCarriers[[#This Row],[2025 Maximum Government Contribution Based on Entry in Column B
Self+1]]*(1+$B$14),2)</f>
        <v>#VALUE!</v>
      </c>
      <c r="AI116" s="84" t="e">
        <f>ROUND(Att1SmallCarriers[[#This Row],[2025 Maximum Government Contribution Based on Entry in Column B
Family]]*(1+$B$14),2)</f>
        <v>#VALUE!</v>
      </c>
      <c r="AJ116" s="212" t="str">
        <f>IF(F116="","",MIN(Att1SmallCarriers[[#This Row],[ESTIMATED 2026 Maximum Government Contribution
Self]],ROUND(AD116*0.75,2)))</f>
        <v/>
      </c>
      <c r="AK116" s="212" t="str">
        <f>IF(F116="","",MIN(Att1SmallCarriers[[#This Row],[ESTIMATED 2026 Maximum Government Contribution
Self+1]],ROUND(AE116*0.75,2)))</f>
        <v/>
      </c>
      <c r="AL116" s="212" t="str">
        <f>IF(F116="","",MIN(Att1SmallCarriers[[#This Row],[ESTIMATED 2026 Maximum Government Contribution
Family]],ROUND(AF116*0.75,2)))</f>
        <v/>
      </c>
      <c r="AM116" s="38" t="str">
        <f t="shared" si="50"/>
        <v/>
      </c>
      <c r="AN116" s="38" t="str">
        <f t="shared" si="51"/>
        <v/>
      </c>
      <c r="AO116" s="38" t="str">
        <f t="shared" si="52"/>
        <v/>
      </c>
      <c r="AP116" s="213" t="str">
        <f t="shared" si="41"/>
        <v/>
      </c>
      <c r="AQ116" s="213" t="str">
        <f t="shared" si="42"/>
        <v/>
      </c>
      <c r="AR116" s="213" t="str">
        <f t="shared" si="43"/>
        <v/>
      </c>
    </row>
    <row r="117" spans="5:44" ht="15.6" x14ac:dyDescent="0.3">
      <c r="E117" s="130"/>
      <c r="F117" s="218"/>
      <c r="L117" s="131"/>
      <c r="N117" s="132"/>
      <c r="O117" s="40"/>
      <c r="P117" s="40"/>
      <c r="Q117" s="40"/>
      <c r="R117" s="39" t="str">
        <f t="shared" si="37"/>
        <v/>
      </c>
      <c r="S117" s="38" t="str">
        <f t="shared" si="38"/>
        <v/>
      </c>
      <c r="T117" s="38" t="str">
        <f t="shared" si="39"/>
        <v/>
      </c>
      <c r="U117" s="142" t="str">
        <f>IF(Att1SmallCarriers[[#This Row],[FEHB or PSHB]]="","",IF(Att1SmallCarriers[[#This Row],[FEHB or PSHB]]="FEHB",298.08,IF(Att1SmallCarriers[[#This Row],[FEHB or PSHB]]="PSHB",286.09,"")))</f>
        <v/>
      </c>
      <c r="V117" s="142" t="str">
        <f>IF(Att1SmallCarriers[[#This Row],[FEHB or PSHB]]="","",IF(Att1SmallCarriers[[#This Row],[FEHB or PSHB]]="FEHB",650,IF(Att1SmallCarriers[[#This Row],[FEHB or PSHB]]="PSHB",618.4,"")))</f>
        <v/>
      </c>
      <c r="W117" s="142" t="str">
        <f>IF(Att1SmallCarriers[[#This Row],[FEHB or PSHB]]="","",IF(Att1SmallCarriers[[#This Row],[FEHB or PSHB]]="FEHB",714.23,IF(Att1SmallCarriers[[#This Row],[FEHB or PSHB]]="PSHB",672.95,"")))</f>
        <v/>
      </c>
      <c r="X117" s="38" t="str">
        <f t="shared" si="40"/>
        <v/>
      </c>
      <c r="Y117" s="212" t="str">
        <f>IF(F117="","",IF(S117&gt;0,MIN(Att1SmallCarriers[[#This Row],[2025 Maximum Government Contribution Based on Entry in Column B
Self+1]],ROUND(S117*0.75,2)),"New Option"))</f>
        <v/>
      </c>
      <c r="Z117" s="212" t="str">
        <f>IF(F117="","",IF(T117&gt;0,MIN(Att1SmallCarriers[[#This Row],[2025 Maximum Government Contribution Based on Entry in Column B
Family]],ROUND(T117*0.75,2)),"New Option"))</f>
        <v/>
      </c>
      <c r="AA117" s="38" t="str">
        <f t="shared" si="44"/>
        <v/>
      </c>
      <c r="AB117" s="38" t="str">
        <f t="shared" si="45"/>
        <v/>
      </c>
      <c r="AC117" s="38" t="str">
        <f t="shared" si="46"/>
        <v/>
      </c>
      <c r="AD117" s="38" t="str">
        <f t="shared" si="47"/>
        <v/>
      </c>
      <c r="AE117" s="38" t="str">
        <f t="shared" si="48"/>
        <v/>
      </c>
      <c r="AF117" s="38" t="str">
        <f t="shared" si="49"/>
        <v/>
      </c>
      <c r="AG117" s="84" t="e">
        <f>ROUND(Att1SmallCarriers[[#This Row],[2025 Maximum Government Contribution Based on Entry in Column B
Self]]*(1+$B$14),2)</f>
        <v>#VALUE!</v>
      </c>
      <c r="AH117" s="84" t="e">
        <f>ROUND(Att1SmallCarriers[[#This Row],[2025 Maximum Government Contribution Based on Entry in Column B
Self+1]]*(1+$B$14),2)</f>
        <v>#VALUE!</v>
      </c>
      <c r="AI117" s="84" t="e">
        <f>ROUND(Att1SmallCarriers[[#This Row],[2025 Maximum Government Contribution Based on Entry in Column B
Family]]*(1+$B$14),2)</f>
        <v>#VALUE!</v>
      </c>
      <c r="AJ117" s="212" t="str">
        <f>IF(F117="","",MIN(Att1SmallCarriers[[#This Row],[ESTIMATED 2026 Maximum Government Contribution
Self]],ROUND(AD117*0.75,2)))</f>
        <v/>
      </c>
      <c r="AK117" s="212" t="str">
        <f>IF(F117="","",MIN(Att1SmallCarriers[[#This Row],[ESTIMATED 2026 Maximum Government Contribution
Self+1]],ROUND(AE117*0.75,2)))</f>
        <v/>
      </c>
      <c r="AL117" s="212" t="str">
        <f>IF(F117="","",MIN(Att1SmallCarriers[[#This Row],[ESTIMATED 2026 Maximum Government Contribution
Family]],ROUND(AF117*0.75,2)))</f>
        <v/>
      </c>
      <c r="AM117" s="38" t="str">
        <f t="shared" si="50"/>
        <v/>
      </c>
      <c r="AN117" s="38" t="str">
        <f t="shared" si="51"/>
        <v/>
      </c>
      <c r="AO117" s="38" t="str">
        <f t="shared" si="52"/>
        <v/>
      </c>
      <c r="AP117" s="213" t="str">
        <f t="shared" si="41"/>
        <v/>
      </c>
      <c r="AQ117" s="213" t="str">
        <f t="shared" si="42"/>
        <v/>
      </c>
      <c r="AR117" s="213" t="str">
        <f t="shared" si="43"/>
        <v/>
      </c>
    </row>
    <row r="118" spans="5:44" ht="15.6" x14ac:dyDescent="0.3">
      <c r="E118" s="130"/>
      <c r="F118" s="218"/>
      <c r="L118" s="131"/>
      <c r="N118" s="132"/>
      <c r="O118" s="40"/>
      <c r="P118" s="40"/>
      <c r="Q118" s="40"/>
      <c r="R118" s="39" t="str">
        <f t="shared" si="37"/>
        <v/>
      </c>
      <c r="S118" s="38" t="str">
        <f t="shared" si="38"/>
        <v/>
      </c>
      <c r="T118" s="38" t="str">
        <f t="shared" si="39"/>
        <v/>
      </c>
      <c r="U118" s="142" t="str">
        <f>IF(Att1SmallCarriers[[#This Row],[FEHB or PSHB]]="","",IF(Att1SmallCarriers[[#This Row],[FEHB or PSHB]]="FEHB",298.08,IF(Att1SmallCarriers[[#This Row],[FEHB or PSHB]]="PSHB",286.09,"")))</f>
        <v/>
      </c>
      <c r="V118" s="142" t="str">
        <f>IF(Att1SmallCarriers[[#This Row],[FEHB or PSHB]]="","",IF(Att1SmallCarriers[[#This Row],[FEHB or PSHB]]="FEHB",650,IF(Att1SmallCarriers[[#This Row],[FEHB or PSHB]]="PSHB",618.4,"")))</f>
        <v/>
      </c>
      <c r="W118" s="142" t="str">
        <f>IF(Att1SmallCarriers[[#This Row],[FEHB or PSHB]]="","",IF(Att1SmallCarriers[[#This Row],[FEHB or PSHB]]="FEHB",714.23,IF(Att1SmallCarriers[[#This Row],[FEHB or PSHB]]="PSHB",672.95,"")))</f>
        <v/>
      </c>
      <c r="X118" s="38" t="str">
        <f t="shared" si="40"/>
        <v/>
      </c>
      <c r="Y118" s="212" t="str">
        <f>IF(F118="","",IF(S118&gt;0,MIN(Att1SmallCarriers[[#This Row],[2025 Maximum Government Contribution Based on Entry in Column B
Self+1]],ROUND(S118*0.75,2)),"New Option"))</f>
        <v/>
      </c>
      <c r="Z118" s="212" t="str">
        <f>IF(F118="","",IF(T118&gt;0,MIN(Att1SmallCarriers[[#This Row],[2025 Maximum Government Contribution Based on Entry in Column B
Family]],ROUND(T118*0.75,2)),"New Option"))</f>
        <v/>
      </c>
      <c r="AA118" s="38" t="str">
        <f t="shared" si="44"/>
        <v/>
      </c>
      <c r="AB118" s="38" t="str">
        <f t="shared" si="45"/>
        <v/>
      </c>
      <c r="AC118" s="38" t="str">
        <f t="shared" si="46"/>
        <v/>
      </c>
      <c r="AD118" s="38" t="str">
        <f t="shared" si="47"/>
        <v/>
      </c>
      <c r="AE118" s="38" t="str">
        <f t="shared" si="48"/>
        <v/>
      </c>
      <c r="AF118" s="38" t="str">
        <f t="shared" si="49"/>
        <v/>
      </c>
      <c r="AG118" s="84" t="e">
        <f>ROUND(Att1SmallCarriers[[#This Row],[2025 Maximum Government Contribution Based on Entry in Column B
Self]]*(1+$B$14),2)</f>
        <v>#VALUE!</v>
      </c>
      <c r="AH118" s="84" t="e">
        <f>ROUND(Att1SmallCarriers[[#This Row],[2025 Maximum Government Contribution Based on Entry in Column B
Self+1]]*(1+$B$14),2)</f>
        <v>#VALUE!</v>
      </c>
      <c r="AI118" s="84" t="e">
        <f>ROUND(Att1SmallCarriers[[#This Row],[2025 Maximum Government Contribution Based on Entry in Column B
Family]]*(1+$B$14),2)</f>
        <v>#VALUE!</v>
      </c>
      <c r="AJ118" s="212" t="str">
        <f>IF(F118="","",MIN(Att1SmallCarriers[[#This Row],[ESTIMATED 2026 Maximum Government Contribution
Self]],ROUND(AD118*0.75,2)))</f>
        <v/>
      </c>
      <c r="AK118" s="212" t="str">
        <f>IF(F118="","",MIN(Att1SmallCarriers[[#This Row],[ESTIMATED 2026 Maximum Government Contribution
Self+1]],ROUND(AE118*0.75,2)))</f>
        <v/>
      </c>
      <c r="AL118" s="212" t="str">
        <f>IF(F118="","",MIN(Att1SmallCarriers[[#This Row],[ESTIMATED 2026 Maximum Government Contribution
Family]],ROUND(AF118*0.75,2)))</f>
        <v/>
      </c>
      <c r="AM118" s="38" t="str">
        <f t="shared" si="50"/>
        <v/>
      </c>
      <c r="AN118" s="38" t="str">
        <f t="shared" si="51"/>
        <v/>
      </c>
      <c r="AO118" s="38" t="str">
        <f t="shared" si="52"/>
        <v/>
      </c>
      <c r="AP118" s="213" t="str">
        <f t="shared" si="41"/>
        <v/>
      </c>
      <c r="AQ118" s="213" t="str">
        <f t="shared" si="42"/>
        <v/>
      </c>
      <c r="AR118" s="213" t="str">
        <f t="shared" si="43"/>
        <v/>
      </c>
    </row>
    <row r="119" spans="5:44" ht="15.6" x14ac:dyDescent="0.3">
      <c r="E119" s="130"/>
      <c r="F119" s="218"/>
      <c r="L119" s="131"/>
      <c r="N119" s="132"/>
      <c r="O119" s="40"/>
      <c r="P119" s="40"/>
      <c r="Q119" s="40"/>
      <c r="R119" s="39" t="str">
        <f t="shared" si="37"/>
        <v/>
      </c>
      <c r="S119" s="38" t="str">
        <f t="shared" si="38"/>
        <v/>
      </c>
      <c r="T119" s="38" t="str">
        <f t="shared" si="39"/>
        <v/>
      </c>
      <c r="U119" s="142" t="str">
        <f>IF(Att1SmallCarriers[[#This Row],[FEHB or PSHB]]="","",IF(Att1SmallCarriers[[#This Row],[FEHB or PSHB]]="FEHB",298.08,IF(Att1SmallCarriers[[#This Row],[FEHB or PSHB]]="PSHB",286.09,"")))</f>
        <v/>
      </c>
      <c r="V119" s="142" t="str">
        <f>IF(Att1SmallCarriers[[#This Row],[FEHB or PSHB]]="","",IF(Att1SmallCarriers[[#This Row],[FEHB or PSHB]]="FEHB",650,IF(Att1SmallCarriers[[#This Row],[FEHB or PSHB]]="PSHB",618.4,"")))</f>
        <v/>
      </c>
      <c r="W119" s="142" t="str">
        <f>IF(Att1SmallCarriers[[#This Row],[FEHB or PSHB]]="","",IF(Att1SmallCarriers[[#This Row],[FEHB or PSHB]]="FEHB",714.23,IF(Att1SmallCarriers[[#This Row],[FEHB or PSHB]]="PSHB",672.95,"")))</f>
        <v/>
      </c>
      <c r="X119" s="38" t="str">
        <f t="shared" si="40"/>
        <v/>
      </c>
      <c r="Y119" s="212" t="str">
        <f>IF(F119="","",IF(S119&gt;0,MIN(Att1SmallCarriers[[#This Row],[2025 Maximum Government Contribution Based on Entry in Column B
Self+1]],ROUND(S119*0.75,2)),"New Option"))</f>
        <v/>
      </c>
      <c r="Z119" s="212" t="str">
        <f>IF(F119="","",IF(T119&gt;0,MIN(Att1SmallCarriers[[#This Row],[2025 Maximum Government Contribution Based on Entry in Column B
Family]],ROUND(T119*0.75,2)),"New Option"))</f>
        <v/>
      </c>
      <c r="AA119" s="38" t="str">
        <f t="shared" si="44"/>
        <v/>
      </c>
      <c r="AB119" s="38" t="str">
        <f t="shared" si="45"/>
        <v/>
      </c>
      <c r="AC119" s="38" t="str">
        <f t="shared" si="46"/>
        <v/>
      </c>
      <c r="AD119" s="38" t="str">
        <f t="shared" si="47"/>
        <v/>
      </c>
      <c r="AE119" s="38" t="str">
        <f t="shared" si="48"/>
        <v/>
      </c>
      <c r="AF119" s="38" t="str">
        <f t="shared" si="49"/>
        <v/>
      </c>
      <c r="AG119" s="84" t="e">
        <f>ROUND(Att1SmallCarriers[[#This Row],[2025 Maximum Government Contribution Based on Entry in Column B
Self]]*(1+$B$14),2)</f>
        <v>#VALUE!</v>
      </c>
      <c r="AH119" s="84" t="e">
        <f>ROUND(Att1SmallCarriers[[#This Row],[2025 Maximum Government Contribution Based on Entry in Column B
Self+1]]*(1+$B$14),2)</f>
        <v>#VALUE!</v>
      </c>
      <c r="AI119" s="84" t="e">
        <f>ROUND(Att1SmallCarriers[[#This Row],[2025 Maximum Government Contribution Based on Entry in Column B
Family]]*(1+$B$14),2)</f>
        <v>#VALUE!</v>
      </c>
      <c r="AJ119" s="212" t="str">
        <f>IF(F119="","",MIN(Att1SmallCarriers[[#This Row],[ESTIMATED 2026 Maximum Government Contribution
Self]],ROUND(AD119*0.75,2)))</f>
        <v/>
      </c>
      <c r="AK119" s="212" t="str">
        <f>IF(F119="","",MIN(Att1SmallCarriers[[#This Row],[ESTIMATED 2026 Maximum Government Contribution
Self+1]],ROUND(AE119*0.75,2)))</f>
        <v/>
      </c>
      <c r="AL119" s="212" t="str">
        <f>IF(F119="","",MIN(Att1SmallCarriers[[#This Row],[ESTIMATED 2026 Maximum Government Contribution
Family]],ROUND(AF119*0.75,2)))</f>
        <v/>
      </c>
      <c r="AM119" s="38" t="str">
        <f t="shared" si="50"/>
        <v/>
      </c>
      <c r="AN119" s="38" t="str">
        <f t="shared" si="51"/>
        <v/>
      </c>
      <c r="AO119" s="38" t="str">
        <f t="shared" si="52"/>
        <v/>
      </c>
      <c r="AP119" s="213" t="str">
        <f t="shared" si="41"/>
        <v/>
      </c>
      <c r="AQ119" s="213" t="str">
        <f t="shared" si="42"/>
        <v/>
      </c>
      <c r="AR119" s="213" t="str">
        <f t="shared" si="43"/>
        <v/>
      </c>
    </row>
    <row r="120" spans="5:44" ht="15.6" x14ac:dyDescent="0.3">
      <c r="E120" s="130"/>
      <c r="F120" s="218"/>
      <c r="L120" s="131"/>
      <c r="N120" s="132"/>
      <c r="O120" s="40"/>
      <c r="P120" s="40"/>
      <c r="Q120" s="40"/>
      <c r="R120" s="39" t="str">
        <f t="shared" si="37"/>
        <v/>
      </c>
      <c r="S120" s="38" t="str">
        <f t="shared" si="38"/>
        <v/>
      </c>
      <c r="T120" s="38" t="str">
        <f t="shared" si="39"/>
        <v/>
      </c>
      <c r="U120" s="142" t="str">
        <f>IF(Att1SmallCarriers[[#This Row],[FEHB or PSHB]]="","",IF(Att1SmallCarriers[[#This Row],[FEHB or PSHB]]="FEHB",298.08,IF(Att1SmallCarriers[[#This Row],[FEHB or PSHB]]="PSHB",286.09,"")))</f>
        <v/>
      </c>
      <c r="V120" s="142" t="str">
        <f>IF(Att1SmallCarriers[[#This Row],[FEHB or PSHB]]="","",IF(Att1SmallCarriers[[#This Row],[FEHB or PSHB]]="FEHB",650,IF(Att1SmallCarriers[[#This Row],[FEHB or PSHB]]="PSHB",618.4,"")))</f>
        <v/>
      </c>
      <c r="W120" s="142" t="str">
        <f>IF(Att1SmallCarriers[[#This Row],[FEHB or PSHB]]="","",IF(Att1SmallCarriers[[#This Row],[FEHB or PSHB]]="FEHB",714.23,IF(Att1SmallCarriers[[#This Row],[FEHB or PSHB]]="PSHB",672.95,"")))</f>
        <v/>
      </c>
      <c r="X120" s="38" t="str">
        <f t="shared" si="40"/>
        <v/>
      </c>
      <c r="Y120" s="212" t="str">
        <f>IF(F120="","",IF(S120&gt;0,MIN(Att1SmallCarriers[[#This Row],[2025 Maximum Government Contribution Based on Entry in Column B
Self+1]],ROUND(S120*0.75,2)),"New Option"))</f>
        <v/>
      </c>
      <c r="Z120" s="212" t="str">
        <f>IF(F120="","",IF(T120&gt;0,MIN(Att1SmallCarriers[[#This Row],[2025 Maximum Government Contribution Based on Entry in Column B
Family]],ROUND(T120*0.75,2)),"New Option"))</f>
        <v/>
      </c>
      <c r="AA120" s="38" t="str">
        <f t="shared" si="44"/>
        <v/>
      </c>
      <c r="AB120" s="38" t="str">
        <f t="shared" si="45"/>
        <v/>
      </c>
      <c r="AC120" s="38" t="str">
        <f t="shared" si="46"/>
        <v/>
      </c>
      <c r="AD120" s="38" t="str">
        <f t="shared" si="47"/>
        <v/>
      </c>
      <c r="AE120" s="38" t="str">
        <f t="shared" si="48"/>
        <v/>
      </c>
      <c r="AF120" s="38" t="str">
        <f t="shared" si="49"/>
        <v/>
      </c>
      <c r="AG120" s="84" t="e">
        <f>ROUND(Att1SmallCarriers[[#This Row],[2025 Maximum Government Contribution Based on Entry in Column B
Self]]*(1+$B$14),2)</f>
        <v>#VALUE!</v>
      </c>
      <c r="AH120" s="84" t="e">
        <f>ROUND(Att1SmallCarriers[[#This Row],[2025 Maximum Government Contribution Based on Entry in Column B
Self+1]]*(1+$B$14),2)</f>
        <v>#VALUE!</v>
      </c>
      <c r="AI120" s="84" t="e">
        <f>ROUND(Att1SmallCarriers[[#This Row],[2025 Maximum Government Contribution Based on Entry in Column B
Family]]*(1+$B$14),2)</f>
        <v>#VALUE!</v>
      </c>
      <c r="AJ120" s="212" t="str">
        <f>IF(F120="","",MIN(Att1SmallCarriers[[#This Row],[ESTIMATED 2026 Maximum Government Contribution
Self]],ROUND(AD120*0.75,2)))</f>
        <v/>
      </c>
      <c r="AK120" s="212" t="str">
        <f>IF(F120="","",MIN(Att1SmallCarriers[[#This Row],[ESTIMATED 2026 Maximum Government Contribution
Self+1]],ROUND(AE120*0.75,2)))</f>
        <v/>
      </c>
      <c r="AL120" s="212" t="str">
        <f>IF(F120="","",MIN(Att1SmallCarriers[[#This Row],[ESTIMATED 2026 Maximum Government Contribution
Family]],ROUND(AF120*0.75,2)))</f>
        <v/>
      </c>
      <c r="AM120" s="38" t="str">
        <f t="shared" si="50"/>
        <v/>
      </c>
      <c r="AN120" s="38" t="str">
        <f t="shared" si="51"/>
        <v/>
      </c>
      <c r="AO120" s="38" t="str">
        <f t="shared" si="52"/>
        <v/>
      </c>
      <c r="AP120" s="213" t="str">
        <f t="shared" si="41"/>
        <v/>
      </c>
      <c r="AQ120" s="213" t="str">
        <f t="shared" si="42"/>
        <v/>
      </c>
      <c r="AR120" s="213" t="str">
        <f t="shared" si="43"/>
        <v/>
      </c>
    </row>
    <row r="121" spans="5:44" ht="15.6" x14ac:dyDescent="0.3">
      <c r="E121" s="130"/>
      <c r="F121" s="218"/>
      <c r="L121" s="131"/>
      <c r="N121" s="132"/>
      <c r="O121" s="40"/>
      <c r="P121" s="40"/>
      <c r="Q121" s="40"/>
      <c r="R121" s="39" t="str">
        <f t="shared" si="37"/>
        <v/>
      </c>
      <c r="S121" s="38" t="str">
        <f t="shared" si="38"/>
        <v/>
      </c>
      <c r="T121" s="38" t="str">
        <f t="shared" si="39"/>
        <v/>
      </c>
      <c r="U121" s="142" t="str">
        <f>IF(Att1SmallCarriers[[#This Row],[FEHB or PSHB]]="","",IF(Att1SmallCarriers[[#This Row],[FEHB or PSHB]]="FEHB",298.08,IF(Att1SmallCarriers[[#This Row],[FEHB or PSHB]]="PSHB",286.09,"")))</f>
        <v/>
      </c>
      <c r="V121" s="142" t="str">
        <f>IF(Att1SmallCarriers[[#This Row],[FEHB or PSHB]]="","",IF(Att1SmallCarriers[[#This Row],[FEHB or PSHB]]="FEHB",650,IF(Att1SmallCarriers[[#This Row],[FEHB or PSHB]]="PSHB",618.4,"")))</f>
        <v/>
      </c>
      <c r="W121" s="142" t="str">
        <f>IF(Att1SmallCarriers[[#This Row],[FEHB or PSHB]]="","",IF(Att1SmallCarriers[[#This Row],[FEHB or PSHB]]="FEHB",714.23,IF(Att1SmallCarriers[[#This Row],[FEHB or PSHB]]="PSHB",672.95,"")))</f>
        <v/>
      </c>
      <c r="X121" s="38" t="str">
        <f t="shared" si="40"/>
        <v/>
      </c>
      <c r="Y121" s="212" t="str">
        <f>IF(F121="","",IF(S121&gt;0,MIN(Att1SmallCarriers[[#This Row],[2025 Maximum Government Contribution Based on Entry in Column B
Self+1]],ROUND(S121*0.75,2)),"New Option"))</f>
        <v/>
      </c>
      <c r="Z121" s="212" t="str">
        <f>IF(F121="","",IF(T121&gt;0,MIN(Att1SmallCarriers[[#This Row],[2025 Maximum Government Contribution Based on Entry in Column B
Family]],ROUND(T121*0.75,2)),"New Option"))</f>
        <v/>
      </c>
      <c r="AA121" s="38" t="str">
        <f t="shared" si="44"/>
        <v/>
      </c>
      <c r="AB121" s="38" t="str">
        <f t="shared" si="45"/>
        <v/>
      </c>
      <c r="AC121" s="38" t="str">
        <f t="shared" si="46"/>
        <v/>
      </c>
      <c r="AD121" s="38" t="str">
        <f t="shared" si="47"/>
        <v/>
      </c>
      <c r="AE121" s="38" t="str">
        <f t="shared" si="48"/>
        <v/>
      </c>
      <c r="AF121" s="38" t="str">
        <f t="shared" si="49"/>
        <v/>
      </c>
      <c r="AG121" s="84" t="e">
        <f>ROUND(Att1SmallCarriers[[#This Row],[2025 Maximum Government Contribution Based on Entry in Column B
Self]]*(1+$B$14),2)</f>
        <v>#VALUE!</v>
      </c>
      <c r="AH121" s="84" t="e">
        <f>ROUND(Att1SmallCarriers[[#This Row],[2025 Maximum Government Contribution Based on Entry in Column B
Self+1]]*(1+$B$14),2)</f>
        <v>#VALUE!</v>
      </c>
      <c r="AI121" s="84" t="e">
        <f>ROUND(Att1SmallCarriers[[#This Row],[2025 Maximum Government Contribution Based on Entry in Column B
Family]]*(1+$B$14),2)</f>
        <v>#VALUE!</v>
      </c>
      <c r="AJ121" s="212" t="str">
        <f>IF(F121="","",MIN(Att1SmallCarriers[[#This Row],[ESTIMATED 2026 Maximum Government Contribution
Self]],ROUND(AD121*0.75,2)))</f>
        <v/>
      </c>
      <c r="AK121" s="212" t="str">
        <f>IF(F121="","",MIN(Att1SmallCarriers[[#This Row],[ESTIMATED 2026 Maximum Government Contribution
Self+1]],ROUND(AE121*0.75,2)))</f>
        <v/>
      </c>
      <c r="AL121" s="212" t="str">
        <f>IF(F121="","",MIN(Att1SmallCarriers[[#This Row],[ESTIMATED 2026 Maximum Government Contribution
Family]],ROUND(AF121*0.75,2)))</f>
        <v/>
      </c>
      <c r="AM121" s="38" t="str">
        <f t="shared" si="50"/>
        <v/>
      </c>
      <c r="AN121" s="38" t="str">
        <f t="shared" si="51"/>
        <v/>
      </c>
      <c r="AO121" s="38" t="str">
        <f t="shared" si="52"/>
        <v/>
      </c>
      <c r="AP121" s="213" t="str">
        <f t="shared" si="41"/>
        <v/>
      </c>
      <c r="AQ121" s="213" t="str">
        <f t="shared" si="42"/>
        <v/>
      </c>
      <c r="AR121" s="213" t="str">
        <f t="shared" si="43"/>
        <v/>
      </c>
    </row>
    <row r="122" spans="5:44" ht="15.6" x14ac:dyDescent="0.3">
      <c r="E122" s="130"/>
      <c r="F122" s="218"/>
      <c r="L122" s="131"/>
      <c r="N122" s="132"/>
      <c r="O122" s="40"/>
      <c r="P122" s="40"/>
      <c r="Q122" s="40"/>
      <c r="R122" s="39" t="str">
        <f t="shared" si="37"/>
        <v/>
      </c>
      <c r="S122" s="38" t="str">
        <f t="shared" si="38"/>
        <v/>
      </c>
      <c r="T122" s="38" t="str">
        <f t="shared" si="39"/>
        <v/>
      </c>
      <c r="U122" s="142" t="str">
        <f>IF(Att1SmallCarriers[[#This Row],[FEHB or PSHB]]="","",IF(Att1SmallCarriers[[#This Row],[FEHB or PSHB]]="FEHB",298.08,IF(Att1SmallCarriers[[#This Row],[FEHB or PSHB]]="PSHB",286.09,"")))</f>
        <v/>
      </c>
      <c r="V122" s="142" t="str">
        <f>IF(Att1SmallCarriers[[#This Row],[FEHB or PSHB]]="","",IF(Att1SmallCarriers[[#This Row],[FEHB or PSHB]]="FEHB",650,IF(Att1SmallCarriers[[#This Row],[FEHB or PSHB]]="PSHB",618.4,"")))</f>
        <v/>
      </c>
      <c r="W122" s="142" t="str">
        <f>IF(Att1SmallCarriers[[#This Row],[FEHB or PSHB]]="","",IF(Att1SmallCarriers[[#This Row],[FEHB or PSHB]]="FEHB",714.23,IF(Att1SmallCarriers[[#This Row],[FEHB or PSHB]]="PSHB",672.95,"")))</f>
        <v/>
      </c>
      <c r="X122" s="38" t="str">
        <f t="shared" si="40"/>
        <v/>
      </c>
      <c r="Y122" s="212" t="str">
        <f>IF(F122="","",IF(S122&gt;0,MIN(Att1SmallCarriers[[#This Row],[2025 Maximum Government Contribution Based on Entry in Column B
Self+1]],ROUND(S122*0.75,2)),"New Option"))</f>
        <v/>
      </c>
      <c r="Z122" s="212" t="str">
        <f>IF(F122="","",IF(T122&gt;0,MIN(Att1SmallCarriers[[#This Row],[2025 Maximum Government Contribution Based on Entry in Column B
Family]],ROUND(T122*0.75,2)),"New Option"))</f>
        <v/>
      </c>
      <c r="AA122" s="38" t="str">
        <f t="shared" si="44"/>
        <v/>
      </c>
      <c r="AB122" s="38" t="str">
        <f t="shared" si="45"/>
        <v/>
      </c>
      <c r="AC122" s="38" t="str">
        <f t="shared" si="46"/>
        <v/>
      </c>
      <c r="AD122" s="38" t="str">
        <f t="shared" si="47"/>
        <v/>
      </c>
      <c r="AE122" s="38" t="str">
        <f t="shared" si="48"/>
        <v/>
      </c>
      <c r="AF122" s="38" t="str">
        <f t="shared" si="49"/>
        <v/>
      </c>
      <c r="AG122" s="84" t="e">
        <f>ROUND(Att1SmallCarriers[[#This Row],[2025 Maximum Government Contribution Based on Entry in Column B
Self]]*(1+$B$14),2)</f>
        <v>#VALUE!</v>
      </c>
      <c r="AH122" s="84" t="e">
        <f>ROUND(Att1SmallCarriers[[#This Row],[2025 Maximum Government Contribution Based on Entry in Column B
Self+1]]*(1+$B$14),2)</f>
        <v>#VALUE!</v>
      </c>
      <c r="AI122" s="84" t="e">
        <f>ROUND(Att1SmallCarriers[[#This Row],[2025 Maximum Government Contribution Based on Entry in Column B
Family]]*(1+$B$14),2)</f>
        <v>#VALUE!</v>
      </c>
      <c r="AJ122" s="212" t="str">
        <f>IF(F122="","",MIN(Att1SmallCarriers[[#This Row],[ESTIMATED 2026 Maximum Government Contribution
Self]],ROUND(AD122*0.75,2)))</f>
        <v/>
      </c>
      <c r="AK122" s="212" t="str">
        <f>IF(F122="","",MIN(Att1SmallCarriers[[#This Row],[ESTIMATED 2026 Maximum Government Contribution
Self+1]],ROUND(AE122*0.75,2)))</f>
        <v/>
      </c>
      <c r="AL122" s="212" t="str">
        <f>IF(F122="","",MIN(Att1SmallCarriers[[#This Row],[ESTIMATED 2026 Maximum Government Contribution
Family]],ROUND(AF122*0.75,2)))</f>
        <v/>
      </c>
      <c r="AM122" s="38" t="str">
        <f t="shared" si="50"/>
        <v/>
      </c>
      <c r="AN122" s="38" t="str">
        <f t="shared" si="51"/>
        <v/>
      </c>
      <c r="AO122" s="38" t="str">
        <f t="shared" si="52"/>
        <v/>
      </c>
      <c r="AP122" s="213" t="str">
        <f t="shared" si="41"/>
        <v/>
      </c>
      <c r="AQ122" s="213" t="str">
        <f t="shared" si="42"/>
        <v/>
      </c>
      <c r="AR122" s="213" t="str">
        <f t="shared" si="43"/>
        <v/>
      </c>
    </row>
    <row r="123" spans="5:44" ht="15.6" x14ac:dyDescent="0.3">
      <c r="E123" s="130"/>
      <c r="F123" s="218"/>
      <c r="L123" s="131"/>
      <c r="N123" s="132"/>
      <c r="O123" s="40"/>
      <c r="P123" s="40"/>
      <c r="Q123" s="40"/>
      <c r="R123" s="39" t="str">
        <f t="shared" si="37"/>
        <v/>
      </c>
      <c r="S123" s="38" t="str">
        <f t="shared" si="38"/>
        <v/>
      </c>
      <c r="T123" s="38" t="str">
        <f t="shared" si="39"/>
        <v/>
      </c>
      <c r="U123" s="142" t="str">
        <f>IF(Att1SmallCarriers[[#This Row],[FEHB or PSHB]]="","",IF(Att1SmallCarriers[[#This Row],[FEHB or PSHB]]="FEHB",298.08,IF(Att1SmallCarriers[[#This Row],[FEHB or PSHB]]="PSHB",286.09,"")))</f>
        <v/>
      </c>
      <c r="V123" s="142" t="str">
        <f>IF(Att1SmallCarriers[[#This Row],[FEHB or PSHB]]="","",IF(Att1SmallCarriers[[#This Row],[FEHB or PSHB]]="FEHB",650,IF(Att1SmallCarriers[[#This Row],[FEHB or PSHB]]="PSHB",618.4,"")))</f>
        <v/>
      </c>
      <c r="W123" s="142" t="str">
        <f>IF(Att1SmallCarriers[[#This Row],[FEHB or PSHB]]="","",IF(Att1SmallCarriers[[#This Row],[FEHB or PSHB]]="FEHB",714.23,IF(Att1SmallCarriers[[#This Row],[FEHB or PSHB]]="PSHB",672.95,"")))</f>
        <v/>
      </c>
      <c r="X123" s="38" t="str">
        <f t="shared" si="40"/>
        <v/>
      </c>
      <c r="Y123" s="212" t="str">
        <f>IF(F123="","",IF(S123&gt;0,MIN(Att1SmallCarriers[[#This Row],[2025 Maximum Government Contribution Based on Entry in Column B
Self+1]],ROUND(S123*0.75,2)),"New Option"))</f>
        <v/>
      </c>
      <c r="Z123" s="212" t="str">
        <f>IF(F123="","",IF(T123&gt;0,MIN(Att1SmallCarriers[[#This Row],[2025 Maximum Government Contribution Based on Entry in Column B
Family]],ROUND(T123*0.75,2)),"New Option"))</f>
        <v/>
      </c>
      <c r="AA123" s="38" t="str">
        <f t="shared" si="44"/>
        <v/>
      </c>
      <c r="AB123" s="38" t="str">
        <f t="shared" si="45"/>
        <v/>
      </c>
      <c r="AC123" s="38" t="str">
        <f t="shared" si="46"/>
        <v/>
      </c>
      <c r="AD123" s="38" t="str">
        <f t="shared" si="47"/>
        <v/>
      </c>
      <c r="AE123" s="38" t="str">
        <f t="shared" si="48"/>
        <v/>
      </c>
      <c r="AF123" s="38" t="str">
        <f t="shared" si="49"/>
        <v/>
      </c>
      <c r="AG123" s="84" t="e">
        <f>ROUND(Att1SmallCarriers[[#This Row],[2025 Maximum Government Contribution Based on Entry in Column B
Self]]*(1+$B$14),2)</f>
        <v>#VALUE!</v>
      </c>
      <c r="AH123" s="84" t="e">
        <f>ROUND(Att1SmallCarriers[[#This Row],[2025 Maximum Government Contribution Based on Entry in Column B
Self+1]]*(1+$B$14),2)</f>
        <v>#VALUE!</v>
      </c>
      <c r="AI123" s="84" t="e">
        <f>ROUND(Att1SmallCarriers[[#This Row],[2025 Maximum Government Contribution Based on Entry in Column B
Family]]*(1+$B$14),2)</f>
        <v>#VALUE!</v>
      </c>
      <c r="AJ123" s="212" t="str">
        <f>IF(F123="","",MIN(Att1SmallCarriers[[#This Row],[ESTIMATED 2026 Maximum Government Contribution
Self]],ROUND(AD123*0.75,2)))</f>
        <v/>
      </c>
      <c r="AK123" s="212" t="str">
        <f>IF(F123="","",MIN(Att1SmallCarriers[[#This Row],[ESTIMATED 2026 Maximum Government Contribution
Self+1]],ROUND(AE123*0.75,2)))</f>
        <v/>
      </c>
      <c r="AL123" s="212" t="str">
        <f>IF(F123="","",MIN(Att1SmallCarriers[[#This Row],[ESTIMATED 2026 Maximum Government Contribution
Family]],ROUND(AF123*0.75,2)))</f>
        <v/>
      </c>
      <c r="AM123" s="38" t="str">
        <f t="shared" si="50"/>
        <v/>
      </c>
      <c r="AN123" s="38" t="str">
        <f t="shared" si="51"/>
        <v/>
      </c>
      <c r="AO123" s="38" t="str">
        <f t="shared" si="52"/>
        <v/>
      </c>
      <c r="AP123" s="213" t="str">
        <f t="shared" si="41"/>
        <v/>
      </c>
      <c r="AQ123" s="213" t="str">
        <f t="shared" si="42"/>
        <v/>
      </c>
      <c r="AR123" s="213" t="str">
        <f t="shared" si="43"/>
        <v/>
      </c>
    </row>
    <row r="124" spans="5:44" ht="15.6" x14ac:dyDescent="0.3">
      <c r="E124" s="130"/>
      <c r="F124" s="218"/>
      <c r="L124" s="131"/>
      <c r="N124" s="132"/>
      <c r="O124" s="40"/>
      <c r="P124" s="40"/>
      <c r="Q124" s="40"/>
      <c r="R124" s="39" t="str">
        <f t="shared" si="37"/>
        <v/>
      </c>
      <c r="S124" s="38" t="str">
        <f t="shared" si="38"/>
        <v/>
      </c>
      <c r="T124" s="38" t="str">
        <f t="shared" si="39"/>
        <v/>
      </c>
      <c r="U124" s="142" t="str">
        <f>IF(Att1SmallCarriers[[#This Row],[FEHB or PSHB]]="","",IF(Att1SmallCarriers[[#This Row],[FEHB or PSHB]]="FEHB",298.08,IF(Att1SmallCarriers[[#This Row],[FEHB or PSHB]]="PSHB",286.09,"")))</f>
        <v/>
      </c>
      <c r="V124" s="142" t="str">
        <f>IF(Att1SmallCarriers[[#This Row],[FEHB or PSHB]]="","",IF(Att1SmallCarriers[[#This Row],[FEHB or PSHB]]="FEHB",650,IF(Att1SmallCarriers[[#This Row],[FEHB or PSHB]]="PSHB",618.4,"")))</f>
        <v/>
      </c>
      <c r="W124" s="142" t="str">
        <f>IF(Att1SmallCarriers[[#This Row],[FEHB or PSHB]]="","",IF(Att1SmallCarriers[[#This Row],[FEHB or PSHB]]="FEHB",714.23,IF(Att1SmallCarriers[[#This Row],[FEHB or PSHB]]="PSHB",672.95,"")))</f>
        <v/>
      </c>
      <c r="X124" s="38" t="str">
        <f t="shared" si="40"/>
        <v/>
      </c>
      <c r="Y124" s="212" t="str">
        <f>IF(F124="","",IF(S124&gt;0,MIN(Att1SmallCarriers[[#This Row],[2025 Maximum Government Contribution Based on Entry in Column B
Self+1]],ROUND(S124*0.75,2)),"New Option"))</f>
        <v/>
      </c>
      <c r="Z124" s="212" t="str">
        <f>IF(F124="","",IF(T124&gt;0,MIN(Att1SmallCarriers[[#This Row],[2025 Maximum Government Contribution Based on Entry in Column B
Family]],ROUND(T124*0.75,2)),"New Option"))</f>
        <v/>
      </c>
      <c r="AA124" s="38" t="str">
        <f t="shared" si="44"/>
        <v/>
      </c>
      <c r="AB124" s="38" t="str">
        <f t="shared" si="45"/>
        <v/>
      </c>
      <c r="AC124" s="38" t="str">
        <f t="shared" si="46"/>
        <v/>
      </c>
      <c r="AD124" s="38" t="str">
        <f t="shared" si="47"/>
        <v/>
      </c>
      <c r="AE124" s="38" t="str">
        <f t="shared" si="48"/>
        <v/>
      </c>
      <c r="AF124" s="38" t="str">
        <f t="shared" si="49"/>
        <v/>
      </c>
      <c r="AG124" s="84" t="e">
        <f>ROUND(Att1SmallCarriers[[#This Row],[2025 Maximum Government Contribution Based on Entry in Column B
Self]]*(1+$B$14),2)</f>
        <v>#VALUE!</v>
      </c>
      <c r="AH124" s="84" t="e">
        <f>ROUND(Att1SmallCarriers[[#This Row],[2025 Maximum Government Contribution Based on Entry in Column B
Self+1]]*(1+$B$14),2)</f>
        <v>#VALUE!</v>
      </c>
      <c r="AI124" s="84" t="e">
        <f>ROUND(Att1SmallCarriers[[#This Row],[2025 Maximum Government Contribution Based on Entry in Column B
Family]]*(1+$B$14),2)</f>
        <v>#VALUE!</v>
      </c>
      <c r="AJ124" s="212" t="str">
        <f>IF(F124="","",MIN(Att1SmallCarriers[[#This Row],[ESTIMATED 2026 Maximum Government Contribution
Self]],ROUND(AD124*0.75,2)))</f>
        <v/>
      </c>
      <c r="AK124" s="212" t="str">
        <f>IF(F124="","",MIN(Att1SmallCarriers[[#This Row],[ESTIMATED 2026 Maximum Government Contribution
Self+1]],ROUND(AE124*0.75,2)))</f>
        <v/>
      </c>
      <c r="AL124" s="212" t="str">
        <f>IF(F124="","",MIN(Att1SmallCarriers[[#This Row],[ESTIMATED 2026 Maximum Government Contribution
Family]],ROUND(AF124*0.75,2)))</f>
        <v/>
      </c>
      <c r="AM124" s="38" t="str">
        <f t="shared" si="50"/>
        <v/>
      </c>
      <c r="AN124" s="38" t="str">
        <f t="shared" si="51"/>
        <v/>
      </c>
      <c r="AO124" s="38" t="str">
        <f t="shared" si="52"/>
        <v/>
      </c>
      <c r="AP124" s="213" t="str">
        <f t="shared" si="41"/>
        <v/>
      </c>
      <c r="AQ124" s="213" t="str">
        <f t="shared" si="42"/>
        <v/>
      </c>
      <c r="AR124" s="213" t="str">
        <f t="shared" si="43"/>
        <v/>
      </c>
    </row>
    <row r="125" spans="5:44" ht="15.6" x14ac:dyDescent="0.3">
      <c r="E125" s="130"/>
      <c r="F125" s="218"/>
      <c r="L125" s="131"/>
      <c r="N125" s="132"/>
      <c r="O125" s="40"/>
      <c r="P125" s="40"/>
      <c r="Q125" s="40"/>
      <c r="R125" s="39" t="str">
        <f t="shared" si="37"/>
        <v/>
      </c>
      <c r="S125" s="38" t="str">
        <f t="shared" si="38"/>
        <v/>
      </c>
      <c r="T125" s="38" t="str">
        <f t="shared" si="39"/>
        <v/>
      </c>
      <c r="U125" s="142" t="str">
        <f>IF(Att1SmallCarriers[[#This Row],[FEHB or PSHB]]="","",IF(Att1SmallCarriers[[#This Row],[FEHB or PSHB]]="FEHB",298.08,IF(Att1SmallCarriers[[#This Row],[FEHB or PSHB]]="PSHB",286.09,"")))</f>
        <v/>
      </c>
      <c r="V125" s="142" t="str">
        <f>IF(Att1SmallCarriers[[#This Row],[FEHB or PSHB]]="","",IF(Att1SmallCarriers[[#This Row],[FEHB or PSHB]]="FEHB",650,IF(Att1SmallCarriers[[#This Row],[FEHB or PSHB]]="PSHB",618.4,"")))</f>
        <v/>
      </c>
      <c r="W125" s="142" t="str">
        <f>IF(Att1SmallCarriers[[#This Row],[FEHB or PSHB]]="","",IF(Att1SmallCarriers[[#This Row],[FEHB or PSHB]]="FEHB",714.23,IF(Att1SmallCarriers[[#This Row],[FEHB or PSHB]]="PSHB",672.95,"")))</f>
        <v/>
      </c>
      <c r="X125" s="38" t="str">
        <f t="shared" si="40"/>
        <v/>
      </c>
      <c r="Y125" s="212" t="str">
        <f>IF(F125="","",IF(S125&gt;0,MIN(Att1SmallCarriers[[#This Row],[2025 Maximum Government Contribution Based on Entry in Column B
Self+1]],ROUND(S125*0.75,2)),"New Option"))</f>
        <v/>
      </c>
      <c r="Z125" s="212" t="str">
        <f>IF(F125="","",IF(T125&gt;0,MIN(Att1SmallCarriers[[#This Row],[2025 Maximum Government Contribution Based on Entry in Column B
Family]],ROUND(T125*0.75,2)),"New Option"))</f>
        <v/>
      </c>
      <c r="AA125" s="38" t="str">
        <f t="shared" si="44"/>
        <v/>
      </c>
      <c r="AB125" s="38" t="str">
        <f t="shared" si="45"/>
        <v/>
      </c>
      <c r="AC125" s="38" t="str">
        <f t="shared" si="46"/>
        <v/>
      </c>
      <c r="AD125" s="38" t="str">
        <f t="shared" si="47"/>
        <v/>
      </c>
      <c r="AE125" s="38" t="str">
        <f t="shared" si="48"/>
        <v/>
      </c>
      <c r="AF125" s="38" t="str">
        <f t="shared" si="49"/>
        <v/>
      </c>
      <c r="AG125" s="84" t="e">
        <f>ROUND(Att1SmallCarriers[[#This Row],[2025 Maximum Government Contribution Based on Entry in Column B
Self]]*(1+$B$14),2)</f>
        <v>#VALUE!</v>
      </c>
      <c r="AH125" s="84" t="e">
        <f>ROUND(Att1SmallCarriers[[#This Row],[2025 Maximum Government Contribution Based on Entry in Column B
Self+1]]*(1+$B$14),2)</f>
        <v>#VALUE!</v>
      </c>
      <c r="AI125" s="84" t="e">
        <f>ROUND(Att1SmallCarriers[[#This Row],[2025 Maximum Government Contribution Based on Entry in Column B
Family]]*(1+$B$14),2)</f>
        <v>#VALUE!</v>
      </c>
      <c r="AJ125" s="212" t="str">
        <f>IF(F125="","",MIN(Att1SmallCarriers[[#This Row],[ESTIMATED 2026 Maximum Government Contribution
Self]],ROUND(AD125*0.75,2)))</f>
        <v/>
      </c>
      <c r="AK125" s="212" t="str">
        <f>IF(F125="","",MIN(Att1SmallCarriers[[#This Row],[ESTIMATED 2026 Maximum Government Contribution
Self+1]],ROUND(AE125*0.75,2)))</f>
        <v/>
      </c>
      <c r="AL125" s="212" t="str">
        <f>IF(F125="","",MIN(Att1SmallCarriers[[#This Row],[ESTIMATED 2026 Maximum Government Contribution
Family]],ROUND(AF125*0.75,2)))</f>
        <v/>
      </c>
      <c r="AM125" s="38" t="str">
        <f t="shared" si="50"/>
        <v/>
      </c>
      <c r="AN125" s="38" t="str">
        <f t="shared" si="51"/>
        <v/>
      </c>
      <c r="AO125" s="38" t="str">
        <f t="shared" si="52"/>
        <v/>
      </c>
      <c r="AP125" s="213" t="str">
        <f t="shared" si="41"/>
        <v/>
      </c>
      <c r="AQ125" s="213" t="str">
        <f t="shared" si="42"/>
        <v/>
      </c>
      <c r="AR125" s="213" t="str">
        <f t="shared" si="43"/>
        <v/>
      </c>
    </row>
    <row r="126" spans="5:44" ht="15.6" x14ac:dyDescent="0.3">
      <c r="E126" s="130"/>
      <c r="F126" s="218"/>
      <c r="L126" s="131"/>
      <c r="N126" s="132"/>
      <c r="O126" s="40"/>
      <c r="P126" s="40"/>
      <c r="Q126" s="40"/>
      <c r="R126" s="39" t="str">
        <f t="shared" si="37"/>
        <v/>
      </c>
      <c r="S126" s="38" t="str">
        <f t="shared" si="38"/>
        <v/>
      </c>
      <c r="T126" s="38" t="str">
        <f t="shared" si="39"/>
        <v/>
      </c>
      <c r="U126" s="142" t="str">
        <f>IF(Att1SmallCarriers[[#This Row],[FEHB or PSHB]]="","",IF(Att1SmallCarriers[[#This Row],[FEHB or PSHB]]="FEHB",298.08,IF(Att1SmallCarriers[[#This Row],[FEHB or PSHB]]="PSHB",286.09,"")))</f>
        <v/>
      </c>
      <c r="V126" s="142" t="str">
        <f>IF(Att1SmallCarriers[[#This Row],[FEHB or PSHB]]="","",IF(Att1SmallCarriers[[#This Row],[FEHB or PSHB]]="FEHB",650,IF(Att1SmallCarriers[[#This Row],[FEHB or PSHB]]="PSHB",618.4,"")))</f>
        <v/>
      </c>
      <c r="W126" s="142" t="str">
        <f>IF(Att1SmallCarriers[[#This Row],[FEHB or PSHB]]="","",IF(Att1SmallCarriers[[#This Row],[FEHB or PSHB]]="FEHB",714.23,IF(Att1SmallCarriers[[#This Row],[FEHB or PSHB]]="PSHB",672.95,"")))</f>
        <v/>
      </c>
      <c r="X126" s="38" t="str">
        <f t="shared" si="40"/>
        <v/>
      </c>
      <c r="Y126" s="212" t="str">
        <f>IF(F126="","",IF(S126&gt;0,MIN(Att1SmallCarriers[[#This Row],[2025 Maximum Government Contribution Based on Entry in Column B
Self+1]],ROUND(S126*0.75,2)),"New Option"))</f>
        <v/>
      </c>
      <c r="Z126" s="212" t="str">
        <f>IF(F126="","",IF(T126&gt;0,MIN(Att1SmallCarriers[[#This Row],[2025 Maximum Government Contribution Based on Entry in Column B
Family]],ROUND(T126*0.75,2)),"New Option"))</f>
        <v/>
      </c>
      <c r="AA126" s="38" t="str">
        <f t="shared" si="44"/>
        <v/>
      </c>
      <c r="AB126" s="38" t="str">
        <f t="shared" si="45"/>
        <v/>
      </c>
      <c r="AC126" s="38" t="str">
        <f t="shared" si="46"/>
        <v/>
      </c>
      <c r="AD126" s="38" t="str">
        <f t="shared" si="47"/>
        <v/>
      </c>
      <c r="AE126" s="38" t="str">
        <f t="shared" si="48"/>
        <v/>
      </c>
      <c r="AF126" s="38" t="str">
        <f t="shared" si="49"/>
        <v/>
      </c>
      <c r="AG126" s="84" t="e">
        <f>ROUND(Att1SmallCarriers[[#This Row],[2025 Maximum Government Contribution Based on Entry in Column B
Self]]*(1+$B$14),2)</f>
        <v>#VALUE!</v>
      </c>
      <c r="AH126" s="84" t="e">
        <f>ROUND(Att1SmallCarriers[[#This Row],[2025 Maximum Government Contribution Based on Entry in Column B
Self+1]]*(1+$B$14),2)</f>
        <v>#VALUE!</v>
      </c>
      <c r="AI126" s="84" t="e">
        <f>ROUND(Att1SmallCarriers[[#This Row],[2025 Maximum Government Contribution Based on Entry in Column B
Family]]*(1+$B$14),2)</f>
        <v>#VALUE!</v>
      </c>
      <c r="AJ126" s="212" t="str">
        <f>IF(F126="","",MIN(Att1SmallCarriers[[#This Row],[ESTIMATED 2026 Maximum Government Contribution
Self]],ROUND(AD126*0.75,2)))</f>
        <v/>
      </c>
      <c r="AK126" s="212" t="str">
        <f>IF(F126="","",MIN(Att1SmallCarriers[[#This Row],[ESTIMATED 2026 Maximum Government Contribution
Self+1]],ROUND(AE126*0.75,2)))</f>
        <v/>
      </c>
      <c r="AL126" s="212" t="str">
        <f>IF(F126="","",MIN(Att1SmallCarriers[[#This Row],[ESTIMATED 2026 Maximum Government Contribution
Family]],ROUND(AF126*0.75,2)))</f>
        <v/>
      </c>
      <c r="AM126" s="38" t="str">
        <f t="shared" si="50"/>
        <v/>
      </c>
      <c r="AN126" s="38" t="str">
        <f t="shared" si="51"/>
        <v/>
      </c>
      <c r="AO126" s="38" t="str">
        <f t="shared" si="52"/>
        <v/>
      </c>
      <c r="AP126" s="213" t="str">
        <f t="shared" si="41"/>
        <v/>
      </c>
      <c r="AQ126" s="213" t="str">
        <f t="shared" si="42"/>
        <v/>
      </c>
      <c r="AR126" s="213" t="str">
        <f t="shared" si="43"/>
        <v/>
      </c>
    </row>
    <row r="127" spans="5:44" ht="15.6" x14ac:dyDescent="0.3">
      <c r="E127" s="130"/>
      <c r="F127" s="218"/>
      <c r="L127" s="131"/>
      <c r="N127" s="132"/>
      <c r="O127" s="40"/>
      <c r="P127" s="40"/>
      <c r="Q127" s="40"/>
      <c r="R127" s="39" t="str">
        <f t="shared" si="37"/>
        <v/>
      </c>
      <c r="S127" s="38" t="str">
        <f t="shared" si="38"/>
        <v/>
      </c>
      <c r="T127" s="38" t="str">
        <f t="shared" si="39"/>
        <v/>
      </c>
      <c r="U127" s="142" t="str">
        <f>IF(Att1SmallCarriers[[#This Row],[FEHB or PSHB]]="","",IF(Att1SmallCarriers[[#This Row],[FEHB or PSHB]]="FEHB",298.08,IF(Att1SmallCarriers[[#This Row],[FEHB or PSHB]]="PSHB",286.09,"")))</f>
        <v/>
      </c>
      <c r="V127" s="142" t="str">
        <f>IF(Att1SmallCarriers[[#This Row],[FEHB or PSHB]]="","",IF(Att1SmallCarriers[[#This Row],[FEHB or PSHB]]="FEHB",650,IF(Att1SmallCarriers[[#This Row],[FEHB or PSHB]]="PSHB",618.4,"")))</f>
        <v/>
      </c>
      <c r="W127" s="142" t="str">
        <f>IF(Att1SmallCarriers[[#This Row],[FEHB or PSHB]]="","",IF(Att1SmallCarriers[[#This Row],[FEHB or PSHB]]="FEHB",714.23,IF(Att1SmallCarriers[[#This Row],[FEHB or PSHB]]="PSHB",672.95,"")))</f>
        <v/>
      </c>
      <c r="X127" s="38" t="str">
        <f t="shared" si="40"/>
        <v/>
      </c>
      <c r="Y127" s="212" t="str">
        <f>IF(F127="","",IF(S127&gt;0,MIN(Att1SmallCarriers[[#This Row],[2025 Maximum Government Contribution Based on Entry in Column B
Self+1]],ROUND(S127*0.75,2)),"New Option"))</f>
        <v/>
      </c>
      <c r="Z127" s="212" t="str">
        <f>IF(F127="","",IF(T127&gt;0,MIN(Att1SmallCarriers[[#This Row],[2025 Maximum Government Contribution Based on Entry in Column B
Family]],ROUND(T127*0.75,2)),"New Option"))</f>
        <v/>
      </c>
      <c r="AA127" s="38" t="str">
        <f t="shared" si="44"/>
        <v/>
      </c>
      <c r="AB127" s="38" t="str">
        <f t="shared" si="45"/>
        <v/>
      </c>
      <c r="AC127" s="38" t="str">
        <f t="shared" si="46"/>
        <v/>
      </c>
      <c r="AD127" s="38" t="str">
        <f t="shared" si="47"/>
        <v/>
      </c>
      <c r="AE127" s="38" t="str">
        <f t="shared" si="48"/>
        <v/>
      </c>
      <c r="AF127" s="38" t="str">
        <f t="shared" si="49"/>
        <v/>
      </c>
      <c r="AG127" s="84" t="e">
        <f>ROUND(Att1SmallCarriers[[#This Row],[2025 Maximum Government Contribution Based on Entry in Column B
Self]]*(1+$B$14),2)</f>
        <v>#VALUE!</v>
      </c>
      <c r="AH127" s="84" t="e">
        <f>ROUND(Att1SmallCarriers[[#This Row],[2025 Maximum Government Contribution Based on Entry in Column B
Self+1]]*(1+$B$14),2)</f>
        <v>#VALUE!</v>
      </c>
      <c r="AI127" s="84" t="e">
        <f>ROUND(Att1SmallCarriers[[#This Row],[2025 Maximum Government Contribution Based on Entry in Column B
Family]]*(1+$B$14),2)</f>
        <v>#VALUE!</v>
      </c>
      <c r="AJ127" s="212" t="str">
        <f>IF(F127="","",MIN(Att1SmallCarriers[[#This Row],[ESTIMATED 2026 Maximum Government Contribution
Self]],ROUND(AD127*0.75,2)))</f>
        <v/>
      </c>
      <c r="AK127" s="212" t="str">
        <f>IF(F127="","",MIN(Att1SmallCarriers[[#This Row],[ESTIMATED 2026 Maximum Government Contribution
Self+1]],ROUND(AE127*0.75,2)))</f>
        <v/>
      </c>
      <c r="AL127" s="212" t="str">
        <f>IF(F127="","",MIN(Att1SmallCarriers[[#This Row],[ESTIMATED 2026 Maximum Government Contribution
Family]],ROUND(AF127*0.75,2)))</f>
        <v/>
      </c>
      <c r="AM127" s="38" t="str">
        <f t="shared" si="50"/>
        <v/>
      </c>
      <c r="AN127" s="38" t="str">
        <f t="shared" si="51"/>
        <v/>
      </c>
      <c r="AO127" s="38" t="str">
        <f t="shared" si="52"/>
        <v/>
      </c>
      <c r="AP127" s="213" t="str">
        <f t="shared" si="41"/>
        <v/>
      </c>
      <c r="AQ127" s="213" t="str">
        <f t="shared" si="42"/>
        <v/>
      </c>
      <c r="AR127" s="213" t="str">
        <f t="shared" si="43"/>
        <v/>
      </c>
    </row>
    <row r="128" spans="5:44" ht="15.6" x14ac:dyDescent="0.3">
      <c r="E128" s="130"/>
      <c r="F128" s="218"/>
      <c r="L128" s="131"/>
      <c r="N128" s="132"/>
      <c r="O128" s="40"/>
      <c r="P128" s="40"/>
      <c r="Q128" s="40"/>
      <c r="R128" s="39" t="str">
        <f t="shared" si="37"/>
        <v/>
      </c>
      <c r="S128" s="38" t="str">
        <f t="shared" si="38"/>
        <v/>
      </c>
      <c r="T128" s="38" t="str">
        <f t="shared" si="39"/>
        <v/>
      </c>
      <c r="U128" s="142" t="str">
        <f>IF(Att1SmallCarriers[[#This Row],[FEHB or PSHB]]="","",IF(Att1SmallCarriers[[#This Row],[FEHB or PSHB]]="FEHB",298.08,IF(Att1SmallCarriers[[#This Row],[FEHB or PSHB]]="PSHB",286.09,"")))</f>
        <v/>
      </c>
      <c r="V128" s="142" t="str">
        <f>IF(Att1SmallCarriers[[#This Row],[FEHB or PSHB]]="","",IF(Att1SmallCarriers[[#This Row],[FEHB or PSHB]]="FEHB",650,IF(Att1SmallCarriers[[#This Row],[FEHB or PSHB]]="PSHB",618.4,"")))</f>
        <v/>
      </c>
      <c r="W128" s="142" t="str">
        <f>IF(Att1SmallCarriers[[#This Row],[FEHB or PSHB]]="","",IF(Att1SmallCarriers[[#This Row],[FEHB or PSHB]]="FEHB",714.23,IF(Att1SmallCarriers[[#This Row],[FEHB or PSHB]]="PSHB",672.95,"")))</f>
        <v/>
      </c>
      <c r="X128" s="38" t="str">
        <f t="shared" si="40"/>
        <v/>
      </c>
      <c r="Y128" s="212" t="str">
        <f>IF(F128="","",IF(S128&gt;0,MIN(Att1SmallCarriers[[#This Row],[2025 Maximum Government Contribution Based on Entry in Column B
Self+1]],ROUND(S128*0.75,2)),"New Option"))</f>
        <v/>
      </c>
      <c r="Z128" s="212" t="str">
        <f>IF(F128="","",IF(T128&gt;0,MIN(Att1SmallCarriers[[#This Row],[2025 Maximum Government Contribution Based on Entry in Column B
Family]],ROUND(T128*0.75,2)),"New Option"))</f>
        <v/>
      </c>
      <c r="AA128" s="38" t="str">
        <f t="shared" si="44"/>
        <v/>
      </c>
      <c r="AB128" s="38" t="str">
        <f t="shared" si="45"/>
        <v/>
      </c>
      <c r="AC128" s="38" t="str">
        <f t="shared" si="46"/>
        <v/>
      </c>
      <c r="AD128" s="38" t="str">
        <f t="shared" si="47"/>
        <v/>
      </c>
      <c r="AE128" s="38" t="str">
        <f t="shared" si="48"/>
        <v/>
      </c>
      <c r="AF128" s="38" t="str">
        <f t="shared" si="49"/>
        <v/>
      </c>
      <c r="AG128" s="84" t="e">
        <f>ROUND(Att1SmallCarriers[[#This Row],[2025 Maximum Government Contribution Based on Entry in Column B
Self]]*(1+$B$14),2)</f>
        <v>#VALUE!</v>
      </c>
      <c r="AH128" s="84" t="e">
        <f>ROUND(Att1SmallCarriers[[#This Row],[2025 Maximum Government Contribution Based on Entry in Column B
Self+1]]*(1+$B$14),2)</f>
        <v>#VALUE!</v>
      </c>
      <c r="AI128" s="84" t="e">
        <f>ROUND(Att1SmallCarriers[[#This Row],[2025 Maximum Government Contribution Based on Entry in Column B
Family]]*(1+$B$14),2)</f>
        <v>#VALUE!</v>
      </c>
      <c r="AJ128" s="212" t="str">
        <f>IF(F128="","",MIN(Att1SmallCarriers[[#This Row],[ESTIMATED 2026 Maximum Government Contribution
Self]],ROUND(AD128*0.75,2)))</f>
        <v/>
      </c>
      <c r="AK128" s="212" t="str">
        <f>IF(F128="","",MIN(Att1SmallCarriers[[#This Row],[ESTIMATED 2026 Maximum Government Contribution
Self+1]],ROUND(AE128*0.75,2)))</f>
        <v/>
      </c>
      <c r="AL128" s="212" t="str">
        <f>IF(F128="","",MIN(Att1SmallCarriers[[#This Row],[ESTIMATED 2026 Maximum Government Contribution
Family]],ROUND(AF128*0.75,2)))</f>
        <v/>
      </c>
      <c r="AM128" s="38" t="str">
        <f t="shared" si="50"/>
        <v/>
      </c>
      <c r="AN128" s="38" t="str">
        <f t="shared" si="51"/>
        <v/>
      </c>
      <c r="AO128" s="38" t="str">
        <f t="shared" si="52"/>
        <v/>
      </c>
      <c r="AP128" s="213" t="str">
        <f t="shared" si="41"/>
        <v/>
      </c>
      <c r="AQ128" s="213" t="str">
        <f t="shared" si="42"/>
        <v/>
      </c>
      <c r="AR128" s="213" t="str">
        <f t="shared" si="43"/>
        <v/>
      </c>
    </row>
    <row r="129" spans="5:44" ht="15.6" x14ac:dyDescent="0.3">
      <c r="E129" s="130"/>
      <c r="F129" s="218"/>
      <c r="L129" s="131"/>
      <c r="N129" s="132"/>
      <c r="O129" s="40"/>
      <c r="P129" s="40"/>
      <c r="Q129" s="40"/>
      <c r="R129" s="39" t="str">
        <f t="shared" si="37"/>
        <v/>
      </c>
      <c r="S129" s="38" t="str">
        <f t="shared" si="38"/>
        <v/>
      </c>
      <c r="T129" s="38" t="str">
        <f t="shared" si="39"/>
        <v/>
      </c>
      <c r="U129" s="142" t="str">
        <f>IF(Att1SmallCarriers[[#This Row],[FEHB or PSHB]]="","",IF(Att1SmallCarriers[[#This Row],[FEHB or PSHB]]="FEHB",298.08,IF(Att1SmallCarriers[[#This Row],[FEHB or PSHB]]="PSHB",286.09,"")))</f>
        <v/>
      </c>
      <c r="V129" s="142" t="str">
        <f>IF(Att1SmallCarriers[[#This Row],[FEHB or PSHB]]="","",IF(Att1SmallCarriers[[#This Row],[FEHB or PSHB]]="FEHB",650,IF(Att1SmallCarriers[[#This Row],[FEHB or PSHB]]="PSHB",618.4,"")))</f>
        <v/>
      </c>
      <c r="W129" s="142" t="str">
        <f>IF(Att1SmallCarriers[[#This Row],[FEHB or PSHB]]="","",IF(Att1SmallCarriers[[#This Row],[FEHB or PSHB]]="FEHB",714.23,IF(Att1SmallCarriers[[#This Row],[FEHB or PSHB]]="PSHB",672.95,"")))</f>
        <v/>
      </c>
      <c r="X129" s="38" t="str">
        <f t="shared" si="40"/>
        <v/>
      </c>
      <c r="Y129" s="212" t="str">
        <f>IF(F129="","",IF(S129&gt;0,MIN(Att1SmallCarriers[[#This Row],[2025 Maximum Government Contribution Based on Entry in Column B
Self+1]],ROUND(S129*0.75,2)),"New Option"))</f>
        <v/>
      </c>
      <c r="Z129" s="212" t="str">
        <f>IF(F129="","",IF(T129&gt;0,MIN(Att1SmallCarriers[[#This Row],[2025 Maximum Government Contribution Based on Entry in Column B
Family]],ROUND(T129*0.75,2)),"New Option"))</f>
        <v/>
      </c>
      <c r="AA129" s="38" t="str">
        <f t="shared" si="44"/>
        <v/>
      </c>
      <c r="AB129" s="38" t="str">
        <f t="shared" si="45"/>
        <v/>
      </c>
      <c r="AC129" s="38" t="str">
        <f t="shared" si="46"/>
        <v/>
      </c>
      <c r="AD129" s="38" t="str">
        <f t="shared" si="47"/>
        <v/>
      </c>
      <c r="AE129" s="38" t="str">
        <f t="shared" si="48"/>
        <v/>
      </c>
      <c r="AF129" s="38" t="str">
        <f t="shared" si="49"/>
        <v/>
      </c>
      <c r="AG129" s="84" t="e">
        <f>ROUND(Att1SmallCarriers[[#This Row],[2025 Maximum Government Contribution Based on Entry in Column B
Self]]*(1+$B$14),2)</f>
        <v>#VALUE!</v>
      </c>
      <c r="AH129" s="84" t="e">
        <f>ROUND(Att1SmallCarriers[[#This Row],[2025 Maximum Government Contribution Based on Entry in Column B
Self+1]]*(1+$B$14),2)</f>
        <v>#VALUE!</v>
      </c>
      <c r="AI129" s="84" t="e">
        <f>ROUND(Att1SmallCarriers[[#This Row],[2025 Maximum Government Contribution Based on Entry in Column B
Family]]*(1+$B$14),2)</f>
        <v>#VALUE!</v>
      </c>
      <c r="AJ129" s="212" t="str">
        <f>IF(F129="","",MIN(Att1SmallCarriers[[#This Row],[ESTIMATED 2026 Maximum Government Contribution
Self]],ROUND(AD129*0.75,2)))</f>
        <v/>
      </c>
      <c r="AK129" s="212" t="str">
        <f>IF(F129="","",MIN(Att1SmallCarriers[[#This Row],[ESTIMATED 2026 Maximum Government Contribution
Self+1]],ROUND(AE129*0.75,2)))</f>
        <v/>
      </c>
      <c r="AL129" s="212" t="str">
        <f>IF(F129="","",MIN(Att1SmallCarriers[[#This Row],[ESTIMATED 2026 Maximum Government Contribution
Family]],ROUND(AF129*0.75,2)))</f>
        <v/>
      </c>
      <c r="AM129" s="38" t="str">
        <f t="shared" si="50"/>
        <v/>
      </c>
      <c r="AN129" s="38" t="str">
        <f t="shared" si="51"/>
        <v/>
      </c>
      <c r="AO129" s="38" t="str">
        <f t="shared" si="52"/>
        <v/>
      </c>
      <c r="AP129" s="213" t="str">
        <f t="shared" si="41"/>
        <v/>
      </c>
      <c r="AQ129" s="213" t="str">
        <f t="shared" si="42"/>
        <v/>
      </c>
      <c r="AR129" s="213" t="str">
        <f t="shared" si="43"/>
        <v/>
      </c>
    </row>
    <row r="130" spans="5:44" ht="15.6" x14ac:dyDescent="0.3">
      <c r="E130" s="130"/>
      <c r="F130" s="218"/>
      <c r="L130" s="131"/>
      <c r="N130" s="132"/>
      <c r="O130" s="40"/>
      <c r="P130" s="40"/>
      <c r="Q130" s="40"/>
      <c r="R130" s="39" t="str">
        <f t="shared" si="37"/>
        <v/>
      </c>
      <c r="S130" s="38" t="str">
        <f t="shared" si="38"/>
        <v/>
      </c>
      <c r="T130" s="38" t="str">
        <f t="shared" si="39"/>
        <v/>
      </c>
      <c r="U130" s="142" t="str">
        <f>IF(Att1SmallCarriers[[#This Row],[FEHB or PSHB]]="","",IF(Att1SmallCarriers[[#This Row],[FEHB or PSHB]]="FEHB",298.08,IF(Att1SmallCarriers[[#This Row],[FEHB or PSHB]]="PSHB",286.09,"")))</f>
        <v/>
      </c>
      <c r="V130" s="142" t="str">
        <f>IF(Att1SmallCarriers[[#This Row],[FEHB or PSHB]]="","",IF(Att1SmallCarriers[[#This Row],[FEHB or PSHB]]="FEHB",650,IF(Att1SmallCarriers[[#This Row],[FEHB or PSHB]]="PSHB",618.4,"")))</f>
        <v/>
      </c>
      <c r="W130" s="142" t="str">
        <f>IF(Att1SmallCarriers[[#This Row],[FEHB or PSHB]]="","",IF(Att1SmallCarriers[[#This Row],[FEHB or PSHB]]="FEHB",714.23,IF(Att1SmallCarriers[[#This Row],[FEHB or PSHB]]="PSHB",672.95,"")))</f>
        <v/>
      </c>
      <c r="X130" s="38" t="str">
        <f t="shared" si="40"/>
        <v/>
      </c>
      <c r="Y130" s="212" t="str">
        <f>IF(F130="","",IF(S130&gt;0,MIN(Att1SmallCarriers[[#This Row],[2025 Maximum Government Contribution Based on Entry in Column B
Self+1]],ROUND(S130*0.75,2)),"New Option"))</f>
        <v/>
      </c>
      <c r="Z130" s="212" t="str">
        <f>IF(F130="","",IF(T130&gt;0,MIN(Att1SmallCarriers[[#This Row],[2025 Maximum Government Contribution Based on Entry in Column B
Family]],ROUND(T130*0.75,2)),"New Option"))</f>
        <v/>
      </c>
      <c r="AA130" s="38" t="str">
        <f t="shared" si="44"/>
        <v/>
      </c>
      <c r="AB130" s="38" t="str">
        <f t="shared" si="45"/>
        <v/>
      </c>
      <c r="AC130" s="38" t="str">
        <f t="shared" si="46"/>
        <v/>
      </c>
      <c r="AD130" s="38" t="str">
        <f t="shared" si="47"/>
        <v/>
      </c>
      <c r="AE130" s="38" t="str">
        <f t="shared" si="48"/>
        <v/>
      </c>
      <c r="AF130" s="38" t="str">
        <f t="shared" si="49"/>
        <v/>
      </c>
      <c r="AG130" s="84" t="e">
        <f>ROUND(Att1SmallCarriers[[#This Row],[2025 Maximum Government Contribution Based on Entry in Column B
Self]]*(1+$B$14),2)</f>
        <v>#VALUE!</v>
      </c>
      <c r="AH130" s="84" t="e">
        <f>ROUND(Att1SmallCarriers[[#This Row],[2025 Maximum Government Contribution Based on Entry in Column B
Self+1]]*(1+$B$14),2)</f>
        <v>#VALUE!</v>
      </c>
      <c r="AI130" s="84" t="e">
        <f>ROUND(Att1SmallCarriers[[#This Row],[2025 Maximum Government Contribution Based on Entry in Column B
Family]]*(1+$B$14),2)</f>
        <v>#VALUE!</v>
      </c>
      <c r="AJ130" s="212" t="str">
        <f>IF(F130="","",MIN(Att1SmallCarriers[[#This Row],[ESTIMATED 2026 Maximum Government Contribution
Self]],ROUND(AD130*0.75,2)))</f>
        <v/>
      </c>
      <c r="AK130" s="212" t="str">
        <f>IF(F130="","",MIN(Att1SmallCarriers[[#This Row],[ESTIMATED 2026 Maximum Government Contribution
Self+1]],ROUND(AE130*0.75,2)))</f>
        <v/>
      </c>
      <c r="AL130" s="212" t="str">
        <f>IF(F130="","",MIN(Att1SmallCarriers[[#This Row],[ESTIMATED 2026 Maximum Government Contribution
Family]],ROUND(AF130*0.75,2)))</f>
        <v/>
      </c>
      <c r="AM130" s="38" t="str">
        <f t="shared" si="50"/>
        <v/>
      </c>
      <c r="AN130" s="38" t="str">
        <f t="shared" si="51"/>
        <v/>
      </c>
      <c r="AO130" s="38" t="str">
        <f t="shared" si="52"/>
        <v/>
      </c>
      <c r="AP130" s="213" t="str">
        <f t="shared" si="41"/>
        <v/>
      </c>
      <c r="AQ130" s="213" t="str">
        <f t="shared" si="42"/>
        <v/>
      </c>
      <c r="AR130" s="213" t="str">
        <f t="shared" si="43"/>
        <v/>
      </c>
    </row>
    <row r="131" spans="5:44" ht="15.6" x14ac:dyDescent="0.3">
      <c r="E131" s="130"/>
      <c r="F131" s="218"/>
      <c r="L131" s="131"/>
      <c r="N131" s="132"/>
      <c r="O131" s="40"/>
      <c r="P131" s="40"/>
      <c r="Q131" s="40"/>
      <c r="R131" s="39" t="str">
        <f t="shared" si="37"/>
        <v/>
      </c>
      <c r="S131" s="38" t="str">
        <f t="shared" si="38"/>
        <v/>
      </c>
      <c r="T131" s="38" t="str">
        <f t="shared" si="39"/>
        <v/>
      </c>
      <c r="U131" s="142" t="str">
        <f>IF(Att1SmallCarriers[[#This Row],[FEHB or PSHB]]="","",IF(Att1SmallCarriers[[#This Row],[FEHB or PSHB]]="FEHB",298.08,IF(Att1SmallCarriers[[#This Row],[FEHB or PSHB]]="PSHB",286.09,"")))</f>
        <v/>
      </c>
      <c r="V131" s="142" t="str">
        <f>IF(Att1SmallCarriers[[#This Row],[FEHB or PSHB]]="","",IF(Att1SmallCarriers[[#This Row],[FEHB or PSHB]]="FEHB",650,IF(Att1SmallCarriers[[#This Row],[FEHB or PSHB]]="PSHB",618.4,"")))</f>
        <v/>
      </c>
      <c r="W131" s="142" t="str">
        <f>IF(Att1SmallCarriers[[#This Row],[FEHB or PSHB]]="","",IF(Att1SmallCarriers[[#This Row],[FEHB or PSHB]]="FEHB",714.23,IF(Att1SmallCarriers[[#This Row],[FEHB or PSHB]]="PSHB",672.95,"")))</f>
        <v/>
      </c>
      <c r="X131" s="38" t="str">
        <f t="shared" si="40"/>
        <v/>
      </c>
      <c r="Y131" s="212" t="str">
        <f>IF(F131="","",IF(S131&gt;0,MIN(Att1SmallCarriers[[#This Row],[2025 Maximum Government Contribution Based on Entry in Column B
Self+1]],ROUND(S131*0.75,2)),"New Option"))</f>
        <v/>
      </c>
      <c r="Z131" s="212" t="str">
        <f>IF(F131="","",IF(T131&gt;0,MIN(Att1SmallCarriers[[#This Row],[2025 Maximum Government Contribution Based on Entry in Column B
Family]],ROUND(T131*0.75,2)),"New Option"))</f>
        <v/>
      </c>
      <c r="AA131" s="38" t="str">
        <f t="shared" si="44"/>
        <v/>
      </c>
      <c r="AB131" s="38" t="str">
        <f t="shared" si="45"/>
        <v/>
      </c>
      <c r="AC131" s="38" t="str">
        <f t="shared" si="46"/>
        <v/>
      </c>
      <c r="AD131" s="38" t="str">
        <f t="shared" si="47"/>
        <v/>
      </c>
      <c r="AE131" s="38" t="str">
        <f t="shared" si="48"/>
        <v/>
      </c>
      <c r="AF131" s="38" t="str">
        <f t="shared" si="49"/>
        <v/>
      </c>
      <c r="AG131" s="84" t="e">
        <f>ROUND(Att1SmallCarriers[[#This Row],[2025 Maximum Government Contribution Based on Entry in Column B
Self]]*(1+$B$14),2)</f>
        <v>#VALUE!</v>
      </c>
      <c r="AH131" s="84" t="e">
        <f>ROUND(Att1SmallCarriers[[#This Row],[2025 Maximum Government Contribution Based on Entry in Column B
Self+1]]*(1+$B$14),2)</f>
        <v>#VALUE!</v>
      </c>
      <c r="AI131" s="84" t="e">
        <f>ROUND(Att1SmallCarriers[[#This Row],[2025 Maximum Government Contribution Based on Entry in Column B
Family]]*(1+$B$14),2)</f>
        <v>#VALUE!</v>
      </c>
      <c r="AJ131" s="212" t="str">
        <f>IF(F131="","",MIN(Att1SmallCarriers[[#This Row],[ESTIMATED 2026 Maximum Government Contribution
Self]],ROUND(AD131*0.75,2)))</f>
        <v/>
      </c>
      <c r="AK131" s="212" t="str">
        <f>IF(F131="","",MIN(Att1SmallCarriers[[#This Row],[ESTIMATED 2026 Maximum Government Contribution
Self+1]],ROUND(AE131*0.75,2)))</f>
        <v/>
      </c>
      <c r="AL131" s="212" t="str">
        <f>IF(F131="","",MIN(Att1SmallCarriers[[#This Row],[ESTIMATED 2026 Maximum Government Contribution
Family]],ROUND(AF131*0.75,2)))</f>
        <v/>
      </c>
      <c r="AM131" s="38" t="str">
        <f t="shared" si="50"/>
        <v/>
      </c>
      <c r="AN131" s="38" t="str">
        <f t="shared" si="51"/>
        <v/>
      </c>
      <c r="AO131" s="38" t="str">
        <f t="shared" si="52"/>
        <v/>
      </c>
      <c r="AP131" s="213" t="str">
        <f t="shared" si="41"/>
        <v/>
      </c>
      <c r="AQ131" s="213" t="str">
        <f t="shared" si="42"/>
        <v/>
      </c>
      <c r="AR131" s="213" t="str">
        <f t="shared" si="43"/>
        <v/>
      </c>
    </row>
    <row r="132" spans="5:44" ht="15.6" x14ac:dyDescent="0.3">
      <c r="E132" s="130"/>
      <c r="F132" s="218"/>
      <c r="L132" s="131"/>
      <c r="N132" s="132"/>
      <c r="O132" s="40"/>
      <c r="P132" s="40"/>
      <c r="Q132" s="40"/>
      <c r="R132" s="39" t="str">
        <f t="shared" si="37"/>
        <v/>
      </c>
      <c r="S132" s="38" t="str">
        <f t="shared" si="38"/>
        <v/>
      </c>
      <c r="T132" s="38" t="str">
        <f t="shared" si="39"/>
        <v/>
      </c>
      <c r="U132" s="142" t="str">
        <f>IF(Att1SmallCarriers[[#This Row],[FEHB or PSHB]]="","",IF(Att1SmallCarriers[[#This Row],[FEHB or PSHB]]="FEHB",298.08,IF(Att1SmallCarriers[[#This Row],[FEHB or PSHB]]="PSHB",286.09,"")))</f>
        <v/>
      </c>
      <c r="V132" s="142" t="str">
        <f>IF(Att1SmallCarriers[[#This Row],[FEHB or PSHB]]="","",IF(Att1SmallCarriers[[#This Row],[FEHB or PSHB]]="FEHB",650,IF(Att1SmallCarriers[[#This Row],[FEHB or PSHB]]="PSHB",618.4,"")))</f>
        <v/>
      </c>
      <c r="W132" s="142" t="str">
        <f>IF(Att1SmallCarriers[[#This Row],[FEHB or PSHB]]="","",IF(Att1SmallCarriers[[#This Row],[FEHB or PSHB]]="FEHB",714.23,IF(Att1SmallCarriers[[#This Row],[FEHB or PSHB]]="PSHB",672.95,"")))</f>
        <v/>
      </c>
      <c r="X132" s="38" t="str">
        <f t="shared" si="40"/>
        <v/>
      </c>
      <c r="Y132" s="212" t="str">
        <f>IF(F132="","",IF(S132&gt;0,MIN(Att1SmallCarriers[[#This Row],[2025 Maximum Government Contribution Based on Entry in Column B
Self+1]],ROUND(S132*0.75,2)),"New Option"))</f>
        <v/>
      </c>
      <c r="Z132" s="212" t="str">
        <f>IF(F132="","",IF(T132&gt;0,MIN(Att1SmallCarriers[[#This Row],[2025 Maximum Government Contribution Based on Entry in Column B
Family]],ROUND(T132*0.75,2)),"New Option"))</f>
        <v/>
      </c>
      <c r="AA132" s="38" t="str">
        <f t="shared" si="44"/>
        <v/>
      </c>
      <c r="AB132" s="38" t="str">
        <f t="shared" si="45"/>
        <v/>
      </c>
      <c r="AC132" s="38" t="str">
        <f t="shared" si="46"/>
        <v/>
      </c>
      <c r="AD132" s="38" t="str">
        <f t="shared" si="47"/>
        <v/>
      </c>
      <c r="AE132" s="38" t="str">
        <f t="shared" si="48"/>
        <v/>
      </c>
      <c r="AF132" s="38" t="str">
        <f t="shared" si="49"/>
        <v/>
      </c>
      <c r="AG132" s="84" t="e">
        <f>ROUND(Att1SmallCarriers[[#This Row],[2025 Maximum Government Contribution Based on Entry in Column B
Self]]*(1+$B$14),2)</f>
        <v>#VALUE!</v>
      </c>
      <c r="AH132" s="84" t="e">
        <f>ROUND(Att1SmallCarriers[[#This Row],[2025 Maximum Government Contribution Based on Entry in Column B
Self+1]]*(1+$B$14),2)</f>
        <v>#VALUE!</v>
      </c>
      <c r="AI132" s="84" t="e">
        <f>ROUND(Att1SmallCarriers[[#This Row],[2025 Maximum Government Contribution Based on Entry in Column B
Family]]*(1+$B$14),2)</f>
        <v>#VALUE!</v>
      </c>
      <c r="AJ132" s="212" t="str">
        <f>IF(F132="","",MIN(Att1SmallCarriers[[#This Row],[ESTIMATED 2026 Maximum Government Contribution
Self]],ROUND(AD132*0.75,2)))</f>
        <v/>
      </c>
      <c r="AK132" s="212" t="str">
        <f>IF(F132="","",MIN(Att1SmallCarriers[[#This Row],[ESTIMATED 2026 Maximum Government Contribution
Self+1]],ROUND(AE132*0.75,2)))</f>
        <v/>
      </c>
      <c r="AL132" s="212" t="str">
        <f>IF(F132="","",MIN(Att1SmallCarriers[[#This Row],[ESTIMATED 2026 Maximum Government Contribution
Family]],ROUND(AF132*0.75,2)))</f>
        <v/>
      </c>
      <c r="AM132" s="38" t="str">
        <f t="shared" si="50"/>
        <v/>
      </c>
      <c r="AN132" s="38" t="str">
        <f t="shared" si="51"/>
        <v/>
      </c>
      <c r="AO132" s="38" t="str">
        <f t="shared" si="52"/>
        <v/>
      </c>
      <c r="AP132" s="213" t="str">
        <f t="shared" si="41"/>
        <v/>
      </c>
      <c r="AQ132" s="213" t="str">
        <f t="shared" si="42"/>
        <v/>
      </c>
      <c r="AR132" s="213" t="str">
        <f t="shared" si="43"/>
        <v/>
      </c>
    </row>
    <row r="133" spans="5:44" ht="15.6" x14ac:dyDescent="0.3">
      <c r="E133" s="130"/>
      <c r="F133" s="218"/>
      <c r="L133" s="131"/>
      <c r="N133" s="132"/>
      <c r="O133" s="40"/>
      <c r="P133" s="40"/>
      <c r="Q133" s="40"/>
      <c r="R133" s="39" t="str">
        <f t="shared" si="37"/>
        <v/>
      </c>
      <c r="S133" s="38" t="str">
        <f t="shared" si="38"/>
        <v/>
      </c>
      <c r="T133" s="38" t="str">
        <f t="shared" si="39"/>
        <v/>
      </c>
      <c r="U133" s="142" t="str">
        <f>IF(Att1SmallCarriers[[#This Row],[FEHB or PSHB]]="","",IF(Att1SmallCarriers[[#This Row],[FEHB or PSHB]]="FEHB",298.08,IF(Att1SmallCarriers[[#This Row],[FEHB or PSHB]]="PSHB",286.09,"")))</f>
        <v/>
      </c>
      <c r="V133" s="142" t="str">
        <f>IF(Att1SmallCarriers[[#This Row],[FEHB or PSHB]]="","",IF(Att1SmallCarriers[[#This Row],[FEHB or PSHB]]="FEHB",650,IF(Att1SmallCarriers[[#This Row],[FEHB or PSHB]]="PSHB",618.4,"")))</f>
        <v/>
      </c>
      <c r="W133" s="142" t="str">
        <f>IF(Att1SmallCarriers[[#This Row],[FEHB or PSHB]]="","",IF(Att1SmallCarriers[[#This Row],[FEHB or PSHB]]="FEHB",714.23,IF(Att1SmallCarriers[[#This Row],[FEHB or PSHB]]="PSHB",672.95,"")))</f>
        <v/>
      </c>
      <c r="X133" s="38" t="str">
        <f t="shared" si="40"/>
        <v/>
      </c>
      <c r="Y133" s="212" t="str">
        <f>IF(F133="","",IF(S133&gt;0,MIN(Att1SmallCarriers[[#This Row],[2025 Maximum Government Contribution Based on Entry in Column B
Self+1]],ROUND(S133*0.75,2)),"New Option"))</f>
        <v/>
      </c>
      <c r="Z133" s="212" t="str">
        <f>IF(F133="","",IF(T133&gt;0,MIN(Att1SmallCarriers[[#This Row],[2025 Maximum Government Contribution Based on Entry in Column B
Family]],ROUND(T133*0.75,2)),"New Option"))</f>
        <v/>
      </c>
      <c r="AA133" s="38" t="str">
        <f t="shared" si="44"/>
        <v/>
      </c>
      <c r="AB133" s="38" t="str">
        <f t="shared" si="45"/>
        <v/>
      </c>
      <c r="AC133" s="38" t="str">
        <f t="shared" si="46"/>
        <v/>
      </c>
      <c r="AD133" s="38" t="str">
        <f t="shared" si="47"/>
        <v/>
      </c>
      <c r="AE133" s="38" t="str">
        <f t="shared" si="48"/>
        <v/>
      </c>
      <c r="AF133" s="38" t="str">
        <f t="shared" si="49"/>
        <v/>
      </c>
      <c r="AG133" s="84" t="e">
        <f>ROUND(Att1SmallCarriers[[#This Row],[2025 Maximum Government Contribution Based on Entry in Column B
Self]]*(1+$B$14),2)</f>
        <v>#VALUE!</v>
      </c>
      <c r="AH133" s="84" t="e">
        <f>ROUND(Att1SmallCarriers[[#This Row],[2025 Maximum Government Contribution Based on Entry in Column B
Self+1]]*(1+$B$14),2)</f>
        <v>#VALUE!</v>
      </c>
      <c r="AI133" s="84" t="e">
        <f>ROUND(Att1SmallCarriers[[#This Row],[2025 Maximum Government Contribution Based on Entry in Column B
Family]]*(1+$B$14),2)</f>
        <v>#VALUE!</v>
      </c>
      <c r="AJ133" s="212" t="str">
        <f>IF(F133="","",MIN(Att1SmallCarriers[[#This Row],[ESTIMATED 2026 Maximum Government Contribution
Self]],ROUND(AD133*0.75,2)))</f>
        <v/>
      </c>
      <c r="AK133" s="212" t="str">
        <f>IF(F133="","",MIN(Att1SmallCarriers[[#This Row],[ESTIMATED 2026 Maximum Government Contribution
Self+1]],ROUND(AE133*0.75,2)))</f>
        <v/>
      </c>
      <c r="AL133" s="212" t="str">
        <f>IF(F133="","",MIN(Att1SmallCarriers[[#This Row],[ESTIMATED 2026 Maximum Government Contribution
Family]],ROUND(AF133*0.75,2)))</f>
        <v/>
      </c>
      <c r="AM133" s="38" t="str">
        <f t="shared" si="50"/>
        <v/>
      </c>
      <c r="AN133" s="38" t="str">
        <f t="shared" si="51"/>
        <v/>
      </c>
      <c r="AO133" s="38" t="str">
        <f t="shared" si="52"/>
        <v/>
      </c>
      <c r="AP133" s="213" t="str">
        <f t="shared" si="41"/>
        <v/>
      </c>
      <c r="AQ133" s="213" t="str">
        <f t="shared" si="42"/>
        <v/>
      </c>
      <c r="AR133" s="213" t="str">
        <f t="shared" si="43"/>
        <v/>
      </c>
    </row>
    <row r="134" spans="5:44" ht="15.6" x14ac:dyDescent="0.3">
      <c r="E134" s="130"/>
      <c r="F134" s="218"/>
      <c r="L134" s="131"/>
      <c r="N134" s="132"/>
      <c r="O134" s="40"/>
      <c r="P134" s="40"/>
      <c r="Q134" s="40"/>
      <c r="R134" s="39" t="str">
        <f t="shared" si="37"/>
        <v/>
      </c>
      <c r="S134" s="38" t="str">
        <f t="shared" si="38"/>
        <v/>
      </c>
      <c r="T134" s="38" t="str">
        <f t="shared" si="39"/>
        <v/>
      </c>
      <c r="U134" s="142" t="str">
        <f>IF(Att1SmallCarriers[[#This Row],[FEHB or PSHB]]="","",IF(Att1SmallCarriers[[#This Row],[FEHB or PSHB]]="FEHB",298.08,IF(Att1SmallCarriers[[#This Row],[FEHB or PSHB]]="PSHB",286.09,"")))</f>
        <v/>
      </c>
      <c r="V134" s="142" t="str">
        <f>IF(Att1SmallCarriers[[#This Row],[FEHB or PSHB]]="","",IF(Att1SmallCarriers[[#This Row],[FEHB or PSHB]]="FEHB",650,IF(Att1SmallCarriers[[#This Row],[FEHB or PSHB]]="PSHB",618.4,"")))</f>
        <v/>
      </c>
      <c r="W134" s="142" t="str">
        <f>IF(Att1SmallCarriers[[#This Row],[FEHB or PSHB]]="","",IF(Att1SmallCarriers[[#This Row],[FEHB or PSHB]]="FEHB",714.23,IF(Att1SmallCarriers[[#This Row],[FEHB or PSHB]]="PSHB",672.95,"")))</f>
        <v/>
      </c>
      <c r="X134" s="38" t="str">
        <f t="shared" si="40"/>
        <v/>
      </c>
      <c r="Y134" s="212" t="str">
        <f>IF(F134="","",IF(S134&gt;0,MIN(Att1SmallCarriers[[#This Row],[2025 Maximum Government Contribution Based on Entry in Column B
Self+1]],ROUND(S134*0.75,2)),"New Option"))</f>
        <v/>
      </c>
      <c r="Z134" s="212" t="str">
        <f>IF(F134="","",IF(T134&gt;0,MIN(Att1SmallCarriers[[#This Row],[2025 Maximum Government Contribution Based on Entry in Column B
Family]],ROUND(T134*0.75,2)),"New Option"))</f>
        <v/>
      </c>
      <c r="AA134" s="38" t="str">
        <f t="shared" si="44"/>
        <v/>
      </c>
      <c r="AB134" s="38" t="str">
        <f t="shared" si="45"/>
        <v/>
      </c>
      <c r="AC134" s="38" t="str">
        <f t="shared" si="46"/>
        <v/>
      </c>
      <c r="AD134" s="38" t="str">
        <f t="shared" si="47"/>
        <v/>
      </c>
      <c r="AE134" s="38" t="str">
        <f t="shared" si="48"/>
        <v/>
      </c>
      <c r="AF134" s="38" t="str">
        <f t="shared" si="49"/>
        <v/>
      </c>
      <c r="AG134" s="84" t="e">
        <f>ROUND(Att1SmallCarriers[[#This Row],[2025 Maximum Government Contribution Based on Entry in Column B
Self]]*(1+$B$14),2)</f>
        <v>#VALUE!</v>
      </c>
      <c r="AH134" s="84" t="e">
        <f>ROUND(Att1SmallCarriers[[#This Row],[2025 Maximum Government Contribution Based on Entry in Column B
Self+1]]*(1+$B$14),2)</f>
        <v>#VALUE!</v>
      </c>
      <c r="AI134" s="84" t="e">
        <f>ROUND(Att1SmallCarriers[[#This Row],[2025 Maximum Government Contribution Based on Entry in Column B
Family]]*(1+$B$14),2)</f>
        <v>#VALUE!</v>
      </c>
      <c r="AJ134" s="212" t="str">
        <f>IF(F134="","",MIN(Att1SmallCarriers[[#This Row],[ESTIMATED 2026 Maximum Government Contribution
Self]],ROUND(AD134*0.75,2)))</f>
        <v/>
      </c>
      <c r="AK134" s="212" t="str">
        <f>IF(F134="","",MIN(Att1SmallCarriers[[#This Row],[ESTIMATED 2026 Maximum Government Contribution
Self+1]],ROUND(AE134*0.75,2)))</f>
        <v/>
      </c>
      <c r="AL134" s="212" t="str">
        <f>IF(F134="","",MIN(Att1SmallCarriers[[#This Row],[ESTIMATED 2026 Maximum Government Contribution
Family]],ROUND(AF134*0.75,2)))</f>
        <v/>
      </c>
      <c r="AM134" s="38" t="str">
        <f t="shared" si="50"/>
        <v/>
      </c>
      <c r="AN134" s="38" t="str">
        <f t="shared" si="51"/>
        <v/>
      </c>
      <c r="AO134" s="38" t="str">
        <f t="shared" si="52"/>
        <v/>
      </c>
      <c r="AP134" s="213" t="str">
        <f t="shared" si="41"/>
        <v/>
      </c>
      <c r="AQ134" s="213" t="str">
        <f t="shared" si="42"/>
        <v/>
      </c>
      <c r="AR134" s="213" t="str">
        <f t="shared" si="43"/>
        <v/>
      </c>
    </row>
    <row r="135" spans="5:44" ht="15.6" x14ac:dyDescent="0.3">
      <c r="E135" s="130"/>
      <c r="F135" s="218"/>
      <c r="L135" s="131"/>
      <c r="N135" s="132"/>
      <c r="O135" s="40"/>
      <c r="P135" s="40"/>
      <c r="Q135" s="40"/>
      <c r="R135" s="39" t="str">
        <f t="shared" si="37"/>
        <v/>
      </c>
      <c r="S135" s="38" t="str">
        <f t="shared" si="38"/>
        <v/>
      </c>
      <c r="T135" s="38" t="str">
        <f t="shared" si="39"/>
        <v/>
      </c>
      <c r="U135" s="142" t="str">
        <f>IF(Att1SmallCarriers[[#This Row],[FEHB or PSHB]]="","",IF(Att1SmallCarriers[[#This Row],[FEHB or PSHB]]="FEHB",298.08,IF(Att1SmallCarriers[[#This Row],[FEHB or PSHB]]="PSHB",286.09,"")))</f>
        <v/>
      </c>
      <c r="V135" s="142" t="str">
        <f>IF(Att1SmallCarriers[[#This Row],[FEHB or PSHB]]="","",IF(Att1SmallCarriers[[#This Row],[FEHB or PSHB]]="FEHB",650,IF(Att1SmallCarriers[[#This Row],[FEHB or PSHB]]="PSHB",618.4,"")))</f>
        <v/>
      </c>
      <c r="W135" s="142" t="str">
        <f>IF(Att1SmallCarriers[[#This Row],[FEHB or PSHB]]="","",IF(Att1SmallCarriers[[#This Row],[FEHB or PSHB]]="FEHB",714.23,IF(Att1SmallCarriers[[#This Row],[FEHB or PSHB]]="PSHB",672.95,"")))</f>
        <v/>
      </c>
      <c r="X135" s="38" t="str">
        <f t="shared" si="40"/>
        <v/>
      </c>
      <c r="Y135" s="212" t="str">
        <f>IF(F135="","",IF(S135&gt;0,MIN(Att1SmallCarriers[[#This Row],[2025 Maximum Government Contribution Based on Entry in Column B
Self+1]],ROUND(S135*0.75,2)),"New Option"))</f>
        <v/>
      </c>
      <c r="Z135" s="212" t="str">
        <f>IF(F135="","",IF(T135&gt;0,MIN(Att1SmallCarriers[[#This Row],[2025 Maximum Government Contribution Based on Entry in Column B
Family]],ROUND(T135*0.75,2)),"New Option"))</f>
        <v/>
      </c>
      <c r="AA135" s="38" t="str">
        <f t="shared" si="44"/>
        <v/>
      </c>
      <c r="AB135" s="38" t="str">
        <f t="shared" si="45"/>
        <v/>
      </c>
      <c r="AC135" s="38" t="str">
        <f t="shared" si="46"/>
        <v/>
      </c>
      <c r="AD135" s="38" t="str">
        <f t="shared" si="47"/>
        <v/>
      </c>
      <c r="AE135" s="38" t="str">
        <f t="shared" si="48"/>
        <v/>
      </c>
      <c r="AF135" s="38" t="str">
        <f t="shared" si="49"/>
        <v/>
      </c>
      <c r="AG135" s="84" t="e">
        <f>ROUND(Att1SmallCarriers[[#This Row],[2025 Maximum Government Contribution Based on Entry in Column B
Self]]*(1+$B$14),2)</f>
        <v>#VALUE!</v>
      </c>
      <c r="AH135" s="84" t="e">
        <f>ROUND(Att1SmallCarriers[[#This Row],[2025 Maximum Government Contribution Based on Entry in Column B
Self+1]]*(1+$B$14),2)</f>
        <v>#VALUE!</v>
      </c>
      <c r="AI135" s="84" t="e">
        <f>ROUND(Att1SmallCarriers[[#This Row],[2025 Maximum Government Contribution Based on Entry in Column B
Family]]*(1+$B$14),2)</f>
        <v>#VALUE!</v>
      </c>
      <c r="AJ135" s="212" t="str">
        <f>IF(F135="","",MIN(Att1SmallCarriers[[#This Row],[ESTIMATED 2026 Maximum Government Contribution
Self]],ROUND(AD135*0.75,2)))</f>
        <v/>
      </c>
      <c r="AK135" s="212" t="str">
        <f>IF(F135="","",MIN(Att1SmallCarriers[[#This Row],[ESTIMATED 2026 Maximum Government Contribution
Self+1]],ROUND(AE135*0.75,2)))</f>
        <v/>
      </c>
      <c r="AL135" s="212" t="str">
        <f>IF(F135="","",MIN(Att1SmallCarriers[[#This Row],[ESTIMATED 2026 Maximum Government Contribution
Family]],ROUND(AF135*0.75,2)))</f>
        <v/>
      </c>
      <c r="AM135" s="38" t="str">
        <f t="shared" si="50"/>
        <v/>
      </c>
      <c r="AN135" s="38" t="str">
        <f t="shared" si="51"/>
        <v/>
      </c>
      <c r="AO135" s="38" t="str">
        <f t="shared" si="52"/>
        <v/>
      </c>
      <c r="AP135" s="213" t="str">
        <f t="shared" si="41"/>
        <v/>
      </c>
      <c r="AQ135" s="213" t="str">
        <f t="shared" si="42"/>
        <v/>
      </c>
      <c r="AR135" s="213" t="str">
        <f t="shared" si="43"/>
        <v/>
      </c>
    </row>
    <row r="136" spans="5:44" ht="15.6" x14ac:dyDescent="0.3">
      <c r="E136" s="130"/>
      <c r="F136" s="218"/>
      <c r="L136" s="131"/>
      <c r="N136" s="132"/>
      <c r="O136" s="40"/>
      <c r="P136" s="40"/>
      <c r="Q136" s="40"/>
      <c r="R136" s="39" t="str">
        <f t="shared" si="37"/>
        <v/>
      </c>
      <c r="S136" s="38" t="str">
        <f t="shared" si="38"/>
        <v/>
      </c>
      <c r="T136" s="38" t="str">
        <f t="shared" si="39"/>
        <v/>
      </c>
      <c r="U136" s="142" t="str">
        <f>IF(Att1SmallCarriers[[#This Row],[FEHB or PSHB]]="","",IF(Att1SmallCarriers[[#This Row],[FEHB or PSHB]]="FEHB",298.08,IF(Att1SmallCarriers[[#This Row],[FEHB or PSHB]]="PSHB",286.09,"")))</f>
        <v/>
      </c>
      <c r="V136" s="142" t="str">
        <f>IF(Att1SmallCarriers[[#This Row],[FEHB or PSHB]]="","",IF(Att1SmallCarriers[[#This Row],[FEHB or PSHB]]="FEHB",650,IF(Att1SmallCarriers[[#This Row],[FEHB or PSHB]]="PSHB",618.4,"")))</f>
        <v/>
      </c>
      <c r="W136" s="142" t="str">
        <f>IF(Att1SmallCarriers[[#This Row],[FEHB or PSHB]]="","",IF(Att1SmallCarriers[[#This Row],[FEHB or PSHB]]="FEHB",714.23,IF(Att1SmallCarriers[[#This Row],[FEHB or PSHB]]="PSHB",672.95,"")))</f>
        <v/>
      </c>
      <c r="X136" s="38" t="str">
        <f t="shared" si="40"/>
        <v/>
      </c>
      <c r="Y136" s="212" t="str">
        <f>IF(F136="","",IF(S136&gt;0,MIN(Att1SmallCarriers[[#This Row],[2025 Maximum Government Contribution Based on Entry in Column B
Self+1]],ROUND(S136*0.75,2)),"New Option"))</f>
        <v/>
      </c>
      <c r="Z136" s="212" t="str">
        <f>IF(F136="","",IF(T136&gt;0,MIN(Att1SmallCarriers[[#This Row],[2025 Maximum Government Contribution Based on Entry in Column B
Family]],ROUND(T136*0.75,2)),"New Option"))</f>
        <v/>
      </c>
      <c r="AA136" s="38" t="str">
        <f t="shared" si="44"/>
        <v/>
      </c>
      <c r="AB136" s="38" t="str">
        <f t="shared" si="45"/>
        <v/>
      </c>
      <c r="AC136" s="38" t="str">
        <f t="shared" si="46"/>
        <v/>
      </c>
      <c r="AD136" s="38" t="str">
        <f t="shared" si="47"/>
        <v/>
      </c>
      <c r="AE136" s="38" t="str">
        <f t="shared" si="48"/>
        <v/>
      </c>
      <c r="AF136" s="38" t="str">
        <f t="shared" si="49"/>
        <v/>
      </c>
      <c r="AG136" s="84" t="e">
        <f>ROUND(Att1SmallCarriers[[#This Row],[2025 Maximum Government Contribution Based on Entry in Column B
Self]]*(1+$B$14),2)</f>
        <v>#VALUE!</v>
      </c>
      <c r="AH136" s="84" t="e">
        <f>ROUND(Att1SmallCarriers[[#This Row],[2025 Maximum Government Contribution Based on Entry in Column B
Self+1]]*(1+$B$14),2)</f>
        <v>#VALUE!</v>
      </c>
      <c r="AI136" s="84" t="e">
        <f>ROUND(Att1SmallCarriers[[#This Row],[2025 Maximum Government Contribution Based on Entry in Column B
Family]]*(1+$B$14),2)</f>
        <v>#VALUE!</v>
      </c>
      <c r="AJ136" s="212" t="str">
        <f>IF(F136="","",MIN(Att1SmallCarriers[[#This Row],[ESTIMATED 2026 Maximum Government Contribution
Self]],ROUND(AD136*0.75,2)))</f>
        <v/>
      </c>
      <c r="AK136" s="212" t="str">
        <f>IF(F136="","",MIN(Att1SmallCarriers[[#This Row],[ESTIMATED 2026 Maximum Government Contribution
Self+1]],ROUND(AE136*0.75,2)))</f>
        <v/>
      </c>
      <c r="AL136" s="212" t="str">
        <f>IF(F136="","",MIN(Att1SmallCarriers[[#This Row],[ESTIMATED 2026 Maximum Government Contribution
Family]],ROUND(AF136*0.75,2)))</f>
        <v/>
      </c>
      <c r="AM136" s="38" t="str">
        <f t="shared" si="50"/>
        <v/>
      </c>
      <c r="AN136" s="38" t="str">
        <f t="shared" si="51"/>
        <v/>
      </c>
      <c r="AO136" s="38" t="str">
        <f t="shared" si="52"/>
        <v/>
      </c>
      <c r="AP136" s="213" t="str">
        <f t="shared" si="41"/>
        <v/>
      </c>
      <c r="AQ136" s="213" t="str">
        <f t="shared" si="42"/>
        <v/>
      </c>
      <c r="AR136" s="213" t="str">
        <f t="shared" si="43"/>
        <v/>
      </c>
    </row>
    <row r="137" spans="5:44" ht="15.6" x14ac:dyDescent="0.3">
      <c r="E137" s="130"/>
      <c r="F137" s="218"/>
      <c r="L137" s="131"/>
      <c r="N137" s="132"/>
      <c r="O137" s="40"/>
      <c r="P137" s="40"/>
      <c r="Q137" s="40"/>
      <c r="R137" s="39" t="str">
        <f t="shared" si="37"/>
        <v/>
      </c>
      <c r="S137" s="38" t="str">
        <f t="shared" si="38"/>
        <v/>
      </c>
      <c r="T137" s="38" t="str">
        <f t="shared" si="39"/>
        <v/>
      </c>
      <c r="U137" s="142" t="str">
        <f>IF(Att1SmallCarriers[[#This Row],[FEHB or PSHB]]="","",IF(Att1SmallCarriers[[#This Row],[FEHB or PSHB]]="FEHB",298.08,IF(Att1SmallCarriers[[#This Row],[FEHB or PSHB]]="PSHB",286.09,"")))</f>
        <v/>
      </c>
      <c r="V137" s="142" t="str">
        <f>IF(Att1SmallCarriers[[#This Row],[FEHB or PSHB]]="","",IF(Att1SmallCarriers[[#This Row],[FEHB or PSHB]]="FEHB",650,IF(Att1SmallCarriers[[#This Row],[FEHB or PSHB]]="PSHB",618.4,"")))</f>
        <v/>
      </c>
      <c r="W137" s="142" t="str">
        <f>IF(Att1SmallCarriers[[#This Row],[FEHB or PSHB]]="","",IF(Att1SmallCarriers[[#This Row],[FEHB or PSHB]]="FEHB",714.23,IF(Att1SmallCarriers[[#This Row],[FEHB or PSHB]]="PSHB",672.95,"")))</f>
        <v/>
      </c>
      <c r="X137" s="38" t="str">
        <f t="shared" si="40"/>
        <v/>
      </c>
      <c r="Y137" s="212" t="str">
        <f>IF(F137="","",IF(S137&gt;0,MIN(Att1SmallCarriers[[#This Row],[2025 Maximum Government Contribution Based on Entry in Column B
Self+1]],ROUND(S137*0.75,2)),"New Option"))</f>
        <v/>
      </c>
      <c r="Z137" s="212" t="str">
        <f>IF(F137="","",IF(T137&gt;0,MIN(Att1SmallCarriers[[#This Row],[2025 Maximum Government Contribution Based on Entry in Column B
Family]],ROUND(T137*0.75,2)),"New Option"))</f>
        <v/>
      </c>
      <c r="AA137" s="38" t="str">
        <f t="shared" si="44"/>
        <v/>
      </c>
      <c r="AB137" s="38" t="str">
        <f t="shared" si="45"/>
        <v/>
      </c>
      <c r="AC137" s="38" t="str">
        <f t="shared" si="46"/>
        <v/>
      </c>
      <c r="AD137" s="38" t="str">
        <f t="shared" si="47"/>
        <v/>
      </c>
      <c r="AE137" s="38" t="str">
        <f t="shared" si="48"/>
        <v/>
      </c>
      <c r="AF137" s="38" t="str">
        <f t="shared" si="49"/>
        <v/>
      </c>
      <c r="AG137" s="84" t="e">
        <f>ROUND(Att1SmallCarriers[[#This Row],[2025 Maximum Government Contribution Based on Entry in Column B
Self]]*(1+$B$14),2)</f>
        <v>#VALUE!</v>
      </c>
      <c r="AH137" s="84" t="e">
        <f>ROUND(Att1SmallCarriers[[#This Row],[2025 Maximum Government Contribution Based on Entry in Column B
Self+1]]*(1+$B$14),2)</f>
        <v>#VALUE!</v>
      </c>
      <c r="AI137" s="84" t="e">
        <f>ROUND(Att1SmallCarriers[[#This Row],[2025 Maximum Government Contribution Based on Entry in Column B
Family]]*(1+$B$14),2)</f>
        <v>#VALUE!</v>
      </c>
      <c r="AJ137" s="212" t="str">
        <f>IF(F137="","",MIN(Att1SmallCarriers[[#This Row],[ESTIMATED 2026 Maximum Government Contribution
Self]],ROUND(AD137*0.75,2)))</f>
        <v/>
      </c>
      <c r="AK137" s="212" t="str">
        <f>IF(F137="","",MIN(Att1SmallCarriers[[#This Row],[ESTIMATED 2026 Maximum Government Contribution
Self+1]],ROUND(AE137*0.75,2)))</f>
        <v/>
      </c>
      <c r="AL137" s="212" t="str">
        <f>IF(F137="","",MIN(Att1SmallCarriers[[#This Row],[ESTIMATED 2026 Maximum Government Contribution
Family]],ROUND(AF137*0.75,2)))</f>
        <v/>
      </c>
      <c r="AM137" s="38" t="str">
        <f t="shared" si="50"/>
        <v/>
      </c>
      <c r="AN137" s="38" t="str">
        <f t="shared" si="51"/>
        <v/>
      </c>
      <c r="AO137" s="38" t="str">
        <f t="shared" si="52"/>
        <v/>
      </c>
      <c r="AP137" s="213" t="str">
        <f t="shared" si="41"/>
        <v/>
      </c>
      <c r="AQ137" s="213" t="str">
        <f t="shared" si="42"/>
        <v/>
      </c>
      <c r="AR137" s="213" t="str">
        <f t="shared" si="43"/>
        <v/>
      </c>
    </row>
    <row r="138" spans="5:44" ht="15.6" x14ac:dyDescent="0.3">
      <c r="E138" s="130"/>
      <c r="F138" s="218"/>
      <c r="L138" s="131"/>
      <c r="N138" s="132"/>
      <c r="O138" s="40"/>
      <c r="P138" s="40"/>
      <c r="Q138" s="40"/>
      <c r="R138" s="39" t="str">
        <f t="shared" si="37"/>
        <v/>
      </c>
      <c r="S138" s="38" t="str">
        <f t="shared" si="38"/>
        <v/>
      </c>
      <c r="T138" s="38" t="str">
        <f t="shared" si="39"/>
        <v/>
      </c>
      <c r="U138" s="142" t="str">
        <f>IF(Att1SmallCarriers[[#This Row],[FEHB or PSHB]]="","",IF(Att1SmallCarriers[[#This Row],[FEHB or PSHB]]="FEHB",298.08,IF(Att1SmallCarriers[[#This Row],[FEHB or PSHB]]="PSHB",286.09,"")))</f>
        <v/>
      </c>
      <c r="V138" s="142" t="str">
        <f>IF(Att1SmallCarriers[[#This Row],[FEHB or PSHB]]="","",IF(Att1SmallCarriers[[#This Row],[FEHB or PSHB]]="FEHB",650,IF(Att1SmallCarriers[[#This Row],[FEHB or PSHB]]="PSHB",618.4,"")))</f>
        <v/>
      </c>
      <c r="W138" s="142" t="str">
        <f>IF(Att1SmallCarriers[[#This Row],[FEHB or PSHB]]="","",IF(Att1SmallCarriers[[#This Row],[FEHB or PSHB]]="FEHB",714.23,IF(Att1SmallCarriers[[#This Row],[FEHB or PSHB]]="PSHB",672.95,"")))</f>
        <v/>
      </c>
      <c r="X138" s="38" t="str">
        <f t="shared" si="40"/>
        <v/>
      </c>
      <c r="Y138" s="212" t="str">
        <f>IF(F138="","",IF(S138&gt;0,MIN(Att1SmallCarriers[[#This Row],[2025 Maximum Government Contribution Based on Entry in Column B
Self+1]],ROUND(S138*0.75,2)),"New Option"))</f>
        <v/>
      </c>
      <c r="Z138" s="212" t="str">
        <f>IF(F138="","",IF(T138&gt;0,MIN(Att1SmallCarriers[[#This Row],[2025 Maximum Government Contribution Based on Entry in Column B
Family]],ROUND(T138*0.75,2)),"New Option"))</f>
        <v/>
      </c>
      <c r="AA138" s="38" t="str">
        <f t="shared" si="44"/>
        <v/>
      </c>
      <c r="AB138" s="38" t="str">
        <f t="shared" si="45"/>
        <v/>
      </c>
      <c r="AC138" s="38" t="str">
        <f t="shared" si="46"/>
        <v/>
      </c>
      <c r="AD138" s="38" t="str">
        <f t="shared" si="47"/>
        <v/>
      </c>
      <c r="AE138" s="38" t="str">
        <f t="shared" si="48"/>
        <v/>
      </c>
      <c r="AF138" s="38" t="str">
        <f t="shared" si="49"/>
        <v/>
      </c>
      <c r="AG138" s="84" t="e">
        <f>ROUND(Att1SmallCarriers[[#This Row],[2025 Maximum Government Contribution Based on Entry in Column B
Self]]*(1+$B$14),2)</f>
        <v>#VALUE!</v>
      </c>
      <c r="AH138" s="84" t="e">
        <f>ROUND(Att1SmallCarriers[[#This Row],[2025 Maximum Government Contribution Based on Entry in Column B
Self+1]]*(1+$B$14),2)</f>
        <v>#VALUE!</v>
      </c>
      <c r="AI138" s="84" t="e">
        <f>ROUND(Att1SmallCarriers[[#This Row],[2025 Maximum Government Contribution Based on Entry in Column B
Family]]*(1+$B$14),2)</f>
        <v>#VALUE!</v>
      </c>
      <c r="AJ138" s="212" t="str">
        <f>IF(F138="","",MIN(Att1SmallCarriers[[#This Row],[ESTIMATED 2026 Maximum Government Contribution
Self]],ROUND(AD138*0.75,2)))</f>
        <v/>
      </c>
      <c r="AK138" s="212" t="str">
        <f>IF(F138="","",MIN(Att1SmallCarriers[[#This Row],[ESTIMATED 2026 Maximum Government Contribution
Self+1]],ROUND(AE138*0.75,2)))</f>
        <v/>
      </c>
      <c r="AL138" s="212" t="str">
        <f>IF(F138="","",MIN(Att1SmallCarriers[[#This Row],[ESTIMATED 2026 Maximum Government Contribution
Family]],ROUND(AF138*0.75,2)))</f>
        <v/>
      </c>
      <c r="AM138" s="38" t="str">
        <f t="shared" si="50"/>
        <v/>
      </c>
      <c r="AN138" s="38" t="str">
        <f t="shared" si="51"/>
        <v/>
      </c>
      <c r="AO138" s="38" t="str">
        <f t="shared" si="52"/>
        <v/>
      </c>
      <c r="AP138" s="213" t="str">
        <f t="shared" si="41"/>
        <v/>
      </c>
      <c r="AQ138" s="213" t="str">
        <f t="shared" si="42"/>
        <v/>
      </c>
      <c r="AR138" s="213" t="str">
        <f t="shared" si="43"/>
        <v/>
      </c>
    </row>
    <row r="139" spans="5:44" ht="15.6" x14ac:dyDescent="0.3">
      <c r="E139" s="130"/>
      <c r="F139" s="218"/>
      <c r="L139" s="131"/>
      <c r="N139" s="132"/>
      <c r="O139" s="40"/>
      <c r="P139" s="40"/>
      <c r="Q139" s="40"/>
      <c r="R139" s="39" t="str">
        <f t="shared" si="37"/>
        <v/>
      </c>
      <c r="S139" s="38" t="str">
        <f t="shared" si="38"/>
        <v/>
      </c>
      <c r="T139" s="38" t="str">
        <f t="shared" si="39"/>
        <v/>
      </c>
      <c r="U139" s="142" t="str">
        <f>IF(Att1SmallCarriers[[#This Row],[FEHB or PSHB]]="","",IF(Att1SmallCarriers[[#This Row],[FEHB or PSHB]]="FEHB",298.08,IF(Att1SmallCarriers[[#This Row],[FEHB or PSHB]]="PSHB",286.09,"")))</f>
        <v/>
      </c>
      <c r="V139" s="142" t="str">
        <f>IF(Att1SmallCarriers[[#This Row],[FEHB or PSHB]]="","",IF(Att1SmallCarriers[[#This Row],[FEHB or PSHB]]="FEHB",650,IF(Att1SmallCarriers[[#This Row],[FEHB or PSHB]]="PSHB",618.4,"")))</f>
        <v/>
      </c>
      <c r="W139" s="142" t="str">
        <f>IF(Att1SmallCarriers[[#This Row],[FEHB or PSHB]]="","",IF(Att1SmallCarriers[[#This Row],[FEHB or PSHB]]="FEHB",714.23,IF(Att1SmallCarriers[[#This Row],[FEHB or PSHB]]="PSHB",672.95,"")))</f>
        <v/>
      </c>
      <c r="X139" s="38" t="str">
        <f t="shared" si="40"/>
        <v/>
      </c>
      <c r="Y139" s="212" t="str">
        <f>IF(F139="","",IF(S139&gt;0,MIN(Att1SmallCarriers[[#This Row],[2025 Maximum Government Contribution Based on Entry in Column B
Self+1]],ROUND(S139*0.75,2)),"New Option"))</f>
        <v/>
      </c>
      <c r="Z139" s="212" t="str">
        <f>IF(F139="","",IF(T139&gt;0,MIN(Att1SmallCarriers[[#This Row],[2025 Maximum Government Contribution Based on Entry in Column B
Family]],ROUND(T139*0.75,2)),"New Option"))</f>
        <v/>
      </c>
      <c r="AA139" s="38" t="str">
        <f t="shared" si="44"/>
        <v/>
      </c>
      <c r="AB139" s="38" t="str">
        <f t="shared" si="45"/>
        <v/>
      </c>
      <c r="AC139" s="38" t="str">
        <f t="shared" si="46"/>
        <v/>
      </c>
      <c r="AD139" s="38" t="str">
        <f t="shared" si="47"/>
        <v/>
      </c>
      <c r="AE139" s="38" t="str">
        <f t="shared" si="48"/>
        <v/>
      </c>
      <c r="AF139" s="38" t="str">
        <f t="shared" si="49"/>
        <v/>
      </c>
      <c r="AG139" s="84" t="e">
        <f>ROUND(Att1SmallCarriers[[#This Row],[2025 Maximum Government Contribution Based on Entry in Column B
Self]]*(1+$B$14),2)</f>
        <v>#VALUE!</v>
      </c>
      <c r="AH139" s="84" t="e">
        <f>ROUND(Att1SmallCarriers[[#This Row],[2025 Maximum Government Contribution Based on Entry in Column B
Self+1]]*(1+$B$14),2)</f>
        <v>#VALUE!</v>
      </c>
      <c r="AI139" s="84" t="e">
        <f>ROUND(Att1SmallCarriers[[#This Row],[2025 Maximum Government Contribution Based on Entry in Column B
Family]]*(1+$B$14),2)</f>
        <v>#VALUE!</v>
      </c>
      <c r="AJ139" s="212" t="str">
        <f>IF(F139="","",MIN(Att1SmallCarriers[[#This Row],[ESTIMATED 2026 Maximum Government Contribution
Self]],ROUND(AD139*0.75,2)))</f>
        <v/>
      </c>
      <c r="AK139" s="212" t="str">
        <f>IF(F139="","",MIN(Att1SmallCarriers[[#This Row],[ESTIMATED 2026 Maximum Government Contribution
Self+1]],ROUND(AE139*0.75,2)))</f>
        <v/>
      </c>
      <c r="AL139" s="212" t="str">
        <f>IF(F139="","",MIN(Att1SmallCarriers[[#This Row],[ESTIMATED 2026 Maximum Government Contribution
Family]],ROUND(AF139*0.75,2)))</f>
        <v/>
      </c>
      <c r="AM139" s="38" t="str">
        <f t="shared" si="50"/>
        <v/>
      </c>
      <c r="AN139" s="38" t="str">
        <f t="shared" si="51"/>
        <v/>
      </c>
      <c r="AO139" s="38" t="str">
        <f t="shared" si="52"/>
        <v/>
      </c>
      <c r="AP139" s="213" t="str">
        <f t="shared" si="41"/>
        <v/>
      </c>
      <c r="AQ139" s="213" t="str">
        <f t="shared" si="42"/>
        <v/>
      </c>
      <c r="AR139" s="213" t="str">
        <f t="shared" si="43"/>
        <v/>
      </c>
    </row>
    <row r="140" spans="5:44" ht="15.6" x14ac:dyDescent="0.3">
      <c r="E140" s="130"/>
      <c r="F140" s="218"/>
      <c r="L140" s="131"/>
      <c r="N140" s="132"/>
      <c r="O140" s="40"/>
      <c r="P140" s="40"/>
      <c r="Q140" s="40"/>
      <c r="R140" s="39" t="str">
        <f t="shared" si="37"/>
        <v/>
      </c>
      <c r="S140" s="38" t="str">
        <f t="shared" si="38"/>
        <v/>
      </c>
      <c r="T140" s="38" t="str">
        <f t="shared" si="39"/>
        <v/>
      </c>
      <c r="U140" s="142" t="str">
        <f>IF(Att1SmallCarriers[[#This Row],[FEHB or PSHB]]="","",IF(Att1SmallCarriers[[#This Row],[FEHB or PSHB]]="FEHB",298.08,IF(Att1SmallCarriers[[#This Row],[FEHB or PSHB]]="PSHB",286.09,"")))</f>
        <v/>
      </c>
      <c r="V140" s="142" t="str">
        <f>IF(Att1SmallCarriers[[#This Row],[FEHB or PSHB]]="","",IF(Att1SmallCarriers[[#This Row],[FEHB or PSHB]]="FEHB",650,IF(Att1SmallCarriers[[#This Row],[FEHB or PSHB]]="PSHB",618.4,"")))</f>
        <v/>
      </c>
      <c r="W140" s="142" t="str">
        <f>IF(Att1SmallCarriers[[#This Row],[FEHB or PSHB]]="","",IF(Att1SmallCarriers[[#This Row],[FEHB or PSHB]]="FEHB",714.23,IF(Att1SmallCarriers[[#This Row],[FEHB or PSHB]]="PSHB",672.95,"")))</f>
        <v/>
      </c>
      <c r="X140" s="38" t="str">
        <f t="shared" si="40"/>
        <v/>
      </c>
      <c r="Y140" s="212" t="str">
        <f>IF(F140="","",IF(S140&gt;0,MIN(Att1SmallCarriers[[#This Row],[2025 Maximum Government Contribution Based on Entry in Column B
Self+1]],ROUND(S140*0.75,2)),"New Option"))</f>
        <v/>
      </c>
      <c r="Z140" s="212" t="str">
        <f>IF(F140="","",IF(T140&gt;0,MIN(Att1SmallCarriers[[#This Row],[2025 Maximum Government Contribution Based on Entry in Column B
Family]],ROUND(T140*0.75,2)),"New Option"))</f>
        <v/>
      </c>
      <c r="AA140" s="38" t="str">
        <f t="shared" si="44"/>
        <v/>
      </c>
      <c r="AB140" s="38" t="str">
        <f t="shared" si="45"/>
        <v/>
      </c>
      <c r="AC140" s="38" t="str">
        <f t="shared" si="46"/>
        <v/>
      </c>
      <c r="AD140" s="38" t="str">
        <f t="shared" si="47"/>
        <v/>
      </c>
      <c r="AE140" s="38" t="str">
        <f t="shared" si="48"/>
        <v/>
      </c>
      <c r="AF140" s="38" t="str">
        <f t="shared" si="49"/>
        <v/>
      </c>
      <c r="AG140" s="84" t="e">
        <f>ROUND(Att1SmallCarriers[[#This Row],[2025 Maximum Government Contribution Based on Entry in Column B
Self]]*(1+$B$14),2)</f>
        <v>#VALUE!</v>
      </c>
      <c r="AH140" s="84" t="e">
        <f>ROUND(Att1SmallCarriers[[#This Row],[2025 Maximum Government Contribution Based on Entry in Column B
Self+1]]*(1+$B$14),2)</f>
        <v>#VALUE!</v>
      </c>
      <c r="AI140" s="84" t="e">
        <f>ROUND(Att1SmallCarriers[[#This Row],[2025 Maximum Government Contribution Based on Entry in Column B
Family]]*(1+$B$14),2)</f>
        <v>#VALUE!</v>
      </c>
      <c r="AJ140" s="212" t="str">
        <f>IF(F140="","",MIN(Att1SmallCarriers[[#This Row],[ESTIMATED 2026 Maximum Government Contribution
Self]],ROUND(AD140*0.75,2)))</f>
        <v/>
      </c>
      <c r="AK140" s="212" t="str">
        <f>IF(F140="","",MIN(Att1SmallCarriers[[#This Row],[ESTIMATED 2026 Maximum Government Contribution
Self+1]],ROUND(AE140*0.75,2)))</f>
        <v/>
      </c>
      <c r="AL140" s="212" t="str">
        <f>IF(F140="","",MIN(Att1SmallCarriers[[#This Row],[ESTIMATED 2026 Maximum Government Contribution
Family]],ROUND(AF140*0.75,2)))</f>
        <v/>
      </c>
      <c r="AM140" s="38" t="str">
        <f t="shared" si="50"/>
        <v/>
      </c>
      <c r="AN140" s="38" t="str">
        <f t="shared" si="51"/>
        <v/>
      </c>
      <c r="AO140" s="38" t="str">
        <f t="shared" si="52"/>
        <v/>
      </c>
      <c r="AP140" s="213" t="str">
        <f t="shared" si="41"/>
        <v/>
      </c>
      <c r="AQ140" s="213" t="str">
        <f t="shared" si="42"/>
        <v/>
      </c>
      <c r="AR140" s="213" t="str">
        <f t="shared" si="43"/>
        <v/>
      </c>
    </row>
    <row r="141" spans="5:44" ht="15.6" x14ac:dyDescent="0.3">
      <c r="E141" s="130"/>
      <c r="F141" s="218"/>
      <c r="L141" s="131"/>
      <c r="N141" s="132"/>
      <c r="O141" s="40"/>
      <c r="P141" s="40"/>
      <c r="Q141" s="40"/>
      <c r="R141" s="39" t="str">
        <f t="shared" si="37"/>
        <v/>
      </c>
      <c r="S141" s="38" t="str">
        <f t="shared" si="38"/>
        <v/>
      </c>
      <c r="T141" s="38" t="str">
        <f t="shared" si="39"/>
        <v/>
      </c>
      <c r="U141" s="142" t="str">
        <f>IF(Att1SmallCarriers[[#This Row],[FEHB or PSHB]]="","",IF(Att1SmallCarriers[[#This Row],[FEHB or PSHB]]="FEHB",298.08,IF(Att1SmallCarriers[[#This Row],[FEHB or PSHB]]="PSHB",286.09,"")))</f>
        <v/>
      </c>
      <c r="V141" s="142" t="str">
        <f>IF(Att1SmallCarriers[[#This Row],[FEHB or PSHB]]="","",IF(Att1SmallCarriers[[#This Row],[FEHB or PSHB]]="FEHB",650,IF(Att1SmallCarriers[[#This Row],[FEHB or PSHB]]="PSHB",618.4,"")))</f>
        <v/>
      </c>
      <c r="W141" s="142" t="str">
        <f>IF(Att1SmallCarriers[[#This Row],[FEHB or PSHB]]="","",IF(Att1SmallCarriers[[#This Row],[FEHB or PSHB]]="FEHB",714.23,IF(Att1SmallCarriers[[#This Row],[FEHB or PSHB]]="PSHB",672.95,"")))</f>
        <v/>
      </c>
      <c r="X141" s="38" t="str">
        <f t="shared" si="40"/>
        <v/>
      </c>
      <c r="Y141" s="212" t="str">
        <f>IF(F141="","",IF(S141&gt;0,MIN(Att1SmallCarriers[[#This Row],[2025 Maximum Government Contribution Based on Entry in Column B
Self+1]],ROUND(S141*0.75,2)),"New Option"))</f>
        <v/>
      </c>
      <c r="Z141" s="212" t="str">
        <f>IF(F141="","",IF(T141&gt;0,MIN(Att1SmallCarriers[[#This Row],[2025 Maximum Government Contribution Based on Entry in Column B
Family]],ROUND(T141*0.75,2)),"New Option"))</f>
        <v/>
      </c>
      <c r="AA141" s="38" t="str">
        <f t="shared" si="44"/>
        <v/>
      </c>
      <c r="AB141" s="38" t="str">
        <f t="shared" si="45"/>
        <v/>
      </c>
      <c r="AC141" s="38" t="str">
        <f t="shared" si="46"/>
        <v/>
      </c>
      <c r="AD141" s="38" t="str">
        <f t="shared" si="47"/>
        <v/>
      </c>
      <c r="AE141" s="38" t="str">
        <f t="shared" si="48"/>
        <v/>
      </c>
      <c r="AF141" s="38" t="str">
        <f t="shared" si="49"/>
        <v/>
      </c>
      <c r="AG141" s="84" t="e">
        <f>ROUND(Att1SmallCarriers[[#This Row],[2025 Maximum Government Contribution Based on Entry in Column B
Self]]*(1+$B$14),2)</f>
        <v>#VALUE!</v>
      </c>
      <c r="AH141" s="84" t="e">
        <f>ROUND(Att1SmallCarriers[[#This Row],[2025 Maximum Government Contribution Based on Entry in Column B
Self+1]]*(1+$B$14),2)</f>
        <v>#VALUE!</v>
      </c>
      <c r="AI141" s="84" t="e">
        <f>ROUND(Att1SmallCarriers[[#This Row],[2025 Maximum Government Contribution Based on Entry in Column B
Family]]*(1+$B$14),2)</f>
        <v>#VALUE!</v>
      </c>
      <c r="AJ141" s="212" t="str">
        <f>IF(F141="","",MIN(Att1SmallCarriers[[#This Row],[ESTIMATED 2026 Maximum Government Contribution
Self]],ROUND(AD141*0.75,2)))</f>
        <v/>
      </c>
      <c r="AK141" s="212" t="str">
        <f>IF(F141="","",MIN(Att1SmallCarriers[[#This Row],[ESTIMATED 2026 Maximum Government Contribution
Self+1]],ROUND(AE141*0.75,2)))</f>
        <v/>
      </c>
      <c r="AL141" s="212" t="str">
        <f>IF(F141="","",MIN(Att1SmallCarriers[[#This Row],[ESTIMATED 2026 Maximum Government Contribution
Family]],ROUND(AF141*0.75,2)))</f>
        <v/>
      </c>
      <c r="AM141" s="38" t="str">
        <f t="shared" si="50"/>
        <v/>
      </c>
      <c r="AN141" s="38" t="str">
        <f t="shared" si="51"/>
        <v/>
      </c>
      <c r="AO141" s="38" t="str">
        <f t="shared" si="52"/>
        <v/>
      </c>
      <c r="AP141" s="213" t="str">
        <f t="shared" si="41"/>
        <v/>
      </c>
      <c r="AQ141" s="213" t="str">
        <f t="shared" si="42"/>
        <v/>
      </c>
      <c r="AR141" s="213" t="str">
        <f t="shared" si="43"/>
        <v/>
      </c>
    </row>
    <row r="142" spans="5:44" ht="15.6" x14ac:dyDescent="0.3">
      <c r="E142" s="130"/>
      <c r="F142" s="218"/>
      <c r="L142" s="131"/>
      <c r="N142" s="132"/>
      <c r="O142" s="40"/>
      <c r="P142" s="40"/>
      <c r="Q142" s="40"/>
      <c r="R142" s="39" t="str">
        <f t="shared" si="37"/>
        <v/>
      </c>
      <c r="S142" s="38" t="str">
        <f t="shared" si="38"/>
        <v/>
      </c>
      <c r="T142" s="38" t="str">
        <f t="shared" si="39"/>
        <v/>
      </c>
      <c r="U142" s="142" t="str">
        <f>IF(Att1SmallCarriers[[#This Row],[FEHB or PSHB]]="","",IF(Att1SmallCarriers[[#This Row],[FEHB or PSHB]]="FEHB",298.08,IF(Att1SmallCarriers[[#This Row],[FEHB or PSHB]]="PSHB",286.09,"")))</f>
        <v/>
      </c>
      <c r="V142" s="142" t="str">
        <f>IF(Att1SmallCarriers[[#This Row],[FEHB or PSHB]]="","",IF(Att1SmallCarriers[[#This Row],[FEHB or PSHB]]="FEHB",650,IF(Att1SmallCarriers[[#This Row],[FEHB or PSHB]]="PSHB",618.4,"")))</f>
        <v/>
      </c>
      <c r="W142" s="142" t="str">
        <f>IF(Att1SmallCarriers[[#This Row],[FEHB or PSHB]]="","",IF(Att1SmallCarriers[[#This Row],[FEHB or PSHB]]="FEHB",714.23,IF(Att1SmallCarriers[[#This Row],[FEHB or PSHB]]="PSHB",672.95,"")))</f>
        <v/>
      </c>
      <c r="X142" s="38" t="str">
        <f t="shared" si="40"/>
        <v/>
      </c>
      <c r="Y142" s="212" t="str">
        <f>IF(F142="","",IF(S142&gt;0,MIN(Att1SmallCarriers[[#This Row],[2025 Maximum Government Contribution Based on Entry in Column B
Self+1]],ROUND(S142*0.75,2)),"New Option"))</f>
        <v/>
      </c>
      <c r="Z142" s="212" t="str">
        <f>IF(F142="","",IF(T142&gt;0,MIN(Att1SmallCarriers[[#This Row],[2025 Maximum Government Contribution Based on Entry in Column B
Family]],ROUND(T142*0.75,2)),"New Option"))</f>
        <v/>
      </c>
      <c r="AA142" s="38" t="str">
        <f t="shared" si="44"/>
        <v/>
      </c>
      <c r="AB142" s="38" t="str">
        <f t="shared" si="45"/>
        <v/>
      </c>
      <c r="AC142" s="38" t="str">
        <f t="shared" si="46"/>
        <v/>
      </c>
      <c r="AD142" s="38" t="str">
        <f t="shared" si="47"/>
        <v/>
      </c>
      <c r="AE142" s="38" t="str">
        <f t="shared" si="48"/>
        <v/>
      </c>
      <c r="AF142" s="38" t="str">
        <f t="shared" si="49"/>
        <v/>
      </c>
      <c r="AG142" s="84" t="e">
        <f>ROUND(Att1SmallCarriers[[#This Row],[2025 Maximum Government Contribution Based on Entry in Column B
Self]]*(1+$B$14),2)</f>
        <v>#VALUE!</v>
      </c>
      <c r="AH142" s="84" t="e">
        <f>ROUND(Att1SmallCarriers[[#This Row],[2025 Maximum Government Contribution Based on Entry in Column B
Self+1]]*(1+$B$14),2)</f>
        <v>#VALUE!</v>
      </c>
      <c r="AI142" s="84" t="e">
        <f>ROUND(Att1SmallCarriers[[#This Row],[2025 Maximum Government Contribution Based on Entry in Column B
Family]]*(1+$B$14),2)</f>
        <v>#VALUE!</v>
      </c>
      <c r="AJ142" s="212" t="str">
        <f>IF(F142="","",MIN(Att1SmallCarriers[[#This Row],[ESTIMATED 2026 Maximum Government Contribution
Self]],ROUND(AD142*0.75,2)))</f>
        <v/>
      </c>
      <c r="AK142" s="212" t="str">
        <f>IF(F142="","",MIN(Att1SmallCarriers[[#This Row],[ESTIMATED 2026 Maximum Government Contribution
Self+1]],ROUND(AE142*0.75,2)))</f>
        <v/>
      </c>
      <c r="AL142" s="212" t="str">
        <f>IF(F142="","",MIN(Att1SmallCarriers[[#This Row],[ESTIMATED 2026 Maximum Government Contribution
Family]],ROUND(AF142*0.75,2)))</f>
        <v/>
      </c>
      <c r="AM142" s="38" t="str">
        <f t="shared" si="50"/>
        <v/>
      </c>
      <c r="AN142" s="38" t="str">
        <f t="shared" si="51"/>
        <v/>
      </c>
      <c r="AO142" s="38" t="str">
        <f t="shared" si="52"/>
        <v/>
      </c>
      <c r="AP142" s="213" t="str">
        <f t="shared" si="41"/>
        <v/>
      </c>
      <c r="AQ142" s="213" t="str">
        <f t="shared" si="42"/>
        <v/>
      </c>
      <c r="AR142" s="213" t="str">
        <f t="shared" si="43"/>
        <v/>
      </c>
    </row>
    <row r="143" spans="5:44" ht="15.6" x14ac:dyDescent="0.3">
      <c r="E143" s="130"/>
      <c r="F143" s="218"/>
      <c r="L143" s="131"/>
      <c r="N143" s="132"/>
      <c r="O143" s="40"/>
      <c r="P143" s="40"/>
      <c r="Q143" s="40"/>
      <c r="R143" s="39" t="str">
        <f t="shared" si="37"/>
        <v/>
      </c>
      <c r="S143" s="38" t="str">
        <f t="shared" si="38"/>
        <v/>
      </c>
      <c r="T143" s="38" t="str">
        <f t="shared" si="39"/>
        <v/>
      </c>
      <c r="U143" s="142" t="str">
        <f>IF(Att1SmallCarriers[[#This Row],[FEHB or PSHB]]="","",IF(Att1SmallCarriers[[#This Row],[FEHB or PSHB]]="FEHB",298.08,IF(Att1SmallCarriers[[#This Row],[FEHB or PSHB]]="PSHB",286.09,"")))</f>
        <v/>
      </c>
      <c r="V143" s="142" t="str">
        <f>IF(Att1SmallCarriers[[#This Row],[FEHB or PSHB]]="","",IF(Att1SmallCarriers[[#This Row],[FEHB or PSHB]]="FEHB",650,IF(Att1SmallCarriers[[#This Row],[FEHB or PSHB]]="PSHB",618.4,"")))</f>
        <v/>
      </c>
      <c r="W143" s="142" t="str">
        <f>IF(Att1SmallCarriers[[#This Row],[FEHB or PSHB]]="","",IF(Att1SmallCarriers[[#This Row],[FEHB or PSHB]]="FEHB",714.23,IF(Att1SmallCarriers[[#This Row],[FEHB or PSHB]]="PSHB",672.95,"")))</f>
        <v/>
      </c>
      <c r="X143" s="38" t="str">
        <f t="shared" si="40"/>
        <v/>
      </c>
      <c r="Y143" s="212" t="str">
        <f>IF(F143="","",IF(S143&gt;0,MIN(Att1SmallCarriers[[#This Row],[2025 Maximum Government Contribution Based on Entry in Column B
Self+1]],ROUND(S143*0.75,2)),"New Option"))</f>
        <v/>
      </c>
      <c r="Z143" s="212" t="str">
        <f>IF(F143="","",IF(T143&gt;0,MIN(Att1SmallCarriers[[#This Row],[2025 Maximum Government Contribution Based on Entry in Column B
Family]],ROUND(T143*0.75,2)),"New Option"))</f>
        <v/>
      </c>
      <c r="AA143" s="38" t="str">
        <f t="shared" si="44"/>
        <v/>
      </c>
      <c r="AB143" s="38" t="str">
        <f t="shared" si="45"/>
        <v/>
      </c>
      <c r="AC143" s="38" t="str">
        <f t="shared" si="46"/>
        <v/>
      </c>
      <c r="AD143" s="38" t="str">
        <f t="shared" si="47"/>
        <v/>
      </c>
      <c r="AE143" s="38" t="str">
        <f t="shared" si="48"/>
        <v/>
      </c>
      <c r="AF143" s="38" t="str">
        <f t="shared" si="49"/>
        <v/>
      </c>
      <c r="AG143" s="84" t="e">
        <f>ROUND(Att1SmallCarriers[[#This Row],[2025 Maximum Government Contribution Based on Entry in Column B
Self]]*(1+$B$14),2)</f>
        <v>#VALUE!</v>
      </c>
      <c r="AH143" s="84" t="e">
        <f>ROUND(Att1SmallCarriers[[#This Row],[2025 Maximum Government Contribution Based on Entry in Column B
Self+1]]*(1+$B$14),2)</f>
        <v>#VALUE!</v>
      </c>
      <c r="AI143" s="84" t="e">
        <f>ROUND(Att1SmallCarriers[[#This Row],[2025 Maximum Government Contribution Based on Entry in Column B
Family]]*(1+$B$14),2)</f>
        <v>#VALUE!</v>
      </c>
      <c r="AJ143" s="212" t="str">
        <f>IF(F143="","",MIN(Att1SmallCarriers[[#This Row],[ESTIMATED 2026 Maximum Government Contribution
Self]],ROUND(AD143*0.75,2)))</f>
        <v/>
      </c>
      <c r="AK143" s="212" t="str">
        <f>IF(F143="","",MIN(Att1SmallCarriers[[#This Row],[ESTIMATED 2026 Maximum Government Contribution
Self+1]],ROUND(AE143*0.75,2)))</f>
        <v/>
      </c>
      <c r="AL143" s="212" t="str">
        <f>IF(F143="","",MIN(Att1SmallCarriers[[#This Row],[ESTIMATED 2026 Maximum Government Contribution
Family]],ROUND(AF143*0.75,2)))</f>
        <v/>
      </c>
      <c r="AM143" s="38" t="str">
        <f t="shared" si="50"/>
        <v/>
      </c>
      <c r="AN143" s="38" t="str">
        <f t="shared" si="51"/>
        <v/>
      </c>
      <c r="AO143" s="38" t="str">
        <f t="shared" si="52"/>
        <v/>
      </c>
      <c r="AP143" s="213" t="str">
        <f t="shared" si="41"/>
        <v/>
      </c>
      <c r="AQ143" s="213" t="str">
        <f t="shared" si="42"/>
        <v/>
      </c>
      <c r="AR143" s="213" t="str">
        <f t="shared" si="43"/>
        <v/>
      </c>
    </row>
    <row r="144" spans="5:44" ht="15.6" x14ac:dyDescent="0.3">
      <c r="E144" s="130"/>
      <c r="F144" s="218"/>
      <c r="L144" s="131"/>
      <c r="N144" s="132"/>
      <c r="O144" s="40"/>
      <c r="P144" s="40"/>
      <c r="Q144" s="40"/>
      <c r="R144" s="39" t="str">
        <f t="shared" si="37"/>
        <v/>
      </c>
      <c r="S144" s="38" t="str">
        <f t="shared" si="38"/>
        <v/>
      </c>
      <c r="T144" s="38" t="str">
        <f t="shared" si="39"/>
        <v/>
      </c>
      <c r="U144" s="142" t="str">
        <f>IF(Att1SmallCarriers[[#This Row],[FEHB or PSHB]]="","",IF(Att1SmallCarriers[[#This Row],[FEHB or PSHB]]="FEHB",298.08,IF(Att1SmallCarriers[[#This Row],[FEHB or PSHB]]="PSHB",286.09,"")))</f>
        <v/>
      </c>
      <c r="V144" s="142" t="str">
        <f>IF(Att1SmallCarriers[[#This Row],[FEHB or PSHB]]="","",IF(Att1SmallCarriers[[#This Row],[FEHB or PSHB]]="FEHB",650,IF(Att1SmallCarriers[[#This Row],[FEHB or PSHB]]="PSHB",618.4,"")))</f>
        <v/>
      </c>
      <c r="W144" s="142" t="str">
        <f>IF(Att1SmallCarriers[[#This Row],[FEHB or PSHB]]="","",IF(Att1SmallCarriers[[#This Row],[FEHB or PSHB]]="FEHB",714.23,IF(Att1SmallCarriers[[#This Row],[FEHB or PSHB]]="PSHB",672.95,"")))</f>
        <v/>
      </c>
      <c r="X144" s="38" t="str">
        <f t="shared" si="40"/>
        <v/>
      </c>
      <c r="Y144" s="212" t="str">
        <f>IF(F144="","",IF(S144&gt;0,MIN(Att1SmallCarriers[[#This Row],[2025 Maximum Government Contribution Based on Entry in Column B
Self+1]],ROUND(S144*0.75,2)),"New Option"))</f>
        <v/>
      </c>
      <c r="Z144" s="212" t="str">
        <f>IF(F144="","",IF(T144&gt;0,MIN(Att1SmallCarriers[[#This Row],[2025 Maximum Government Contribution Based on Entry in Column B
Family]],ROUND(T144*0.75,2)),"New Option"))</f>
        <v/>
      </c>
      <c r="AA144" s="38" t="str">
        <f t="shared" si="44"/>
        <v/>
      </c>
      <c r="AB144" s="38" t="str">
        <f t="shared" si="45"/>
        <v/>
      </c>
      <c r="AC144" s="38" t="str">
        <f t="shared" si="46"/>
        <v/>
      </c>
      <c r="AD144" s="38" t="str">
        <f t="shared" si="47"/>
        <v/>
      </c>
      <c r="AE144" s="38" t="str">
        <f t="shared" si="48"/>
        <v/>
      </c>
      <c r="AF144" s="38" t="str">
        <f t="shared" si="49"/>
        <v/>
      </c>
      <c r="AG144" s="84" t="e">
        <f>ROUND(Att1SmallCarriers[[#This Row],[2025 Maximum Government Contribution Based on Entry in Column B
Self]]*(1+$B$14),2)</f>
        <v>#VALUE!</v>
      </c>
      <c r="AH144" s="84" t="e">
        <f>ROUND(Att1SmallCarriers[[#This Row],[2025 Maximum Government Contribution Based on Entry in Column B
Self+1]]*(1+$B$14),2)</f>
        <v>#VALUE!</v>
      </c>
      <c r="AI144" s="84" t="e">
        <f>ROUND(Att1SmallCarriers[[#This Row],[2025 Maximum Government Contribution Based on Entry in Column B
Family]]*(1+$B$14),2)</f>
        <v>#VALUE!</v>
      </c>
      <c r="AJ144" s="212" t="str">
        <f>IF(F144="","",MIN(Att1SmallCarriers[[#This Row],[ESTIMATED 2026 Maximum Government Contribution
Self]],ROUND(AD144*0.75,2)))</f>
        <v/>
      </c>
      <c r="AK144" s="212" t="str">
        <f>IF(F144="","",MIN(Att1SmallCarriers[[#This Row],[ESTIMATED 2026 Maximum Government Contribution
Self+1]],ROUND(AE144*0.75,2)))</f>
        <v/>
      </c>
      <c r="AL144" s="212" t="str">
        <f>IF(F144="","",MIN(Att1SmallCarriers[[#This Row],[ESTIMATED 2026 Maximum Government Contribution
Family]],ROUND(AF144*0.75,2)))</f>
        <v/>
      </c>
      <c r="AM144" s="38" t="str">
        <f t="shared" si="50"/>
        <v/>
      </c>
      <c r="AN144" s="38" t="str">
        <f t="shared" si="51"/>
        <v/>
      </c>
      <c r="AO144" s="38" t="str">
        <f t="shared" si="52"/>
        <v/>
      </c>
      <c r="AP144" s="213" t="str">
        <f t="shared" si="41"/>
        <v/>
      </c>
      <c r="AQ144" s="213" t="str">
        <f t="shared" si="42"/>
        <v/>
      </c>
      <c r="AR144" s="213" t="str">
        <f t="shared" si="43"/>
        <v/>
      </c>
    </row>
    <row r="145" spans="5:44" ht="15.6" x14ac:dyDescent="0.3">
      <c r="E145" s="130"/>
      <c r="F145" s="218"/>
      <c r="L145" s="131"/>
      <c r="N145" s="132"/>
      <c r="O145" s="40"/>
      <c r="P145" s="40"/>
      <c r="Q145" s="40"/>
      <c r="R145" s="39" t="str">
        <f t="shared" si="37"/>
        <v/>
      </c>
      <c r="S145" s="38" t="str">
        <f t="shared" si="38"/>
        <v/>
      </c>
      <c r="T145" s="38" t="str">
        <f t="shared" si="39"/>
        <v/>
      </c>
      <c r="U145" s="142" t="str">
        <f>IF(Att1SmallCarriers[[#This Row],[FEHB or PSHB]]="","",IF(Att1SmallCarriers[[#This Row],[FEHB or PSHB]]="FEHB",298.08,IF(Att1SmallCarriers[[#This Row],[FEHB or PSHB]]="PSHB",286.09,"")))</f>
        <v/>
      </c>
      <c r="V145" s="142" t="str">
        <f>IF(Att1SmallCarriers[[#This Row],[FEHB or PSHB]]="","",IF(Att1SmallCarriers[[#This Row],[FEHB or PSHB]]="FEHB",650,IF(Att1SmallCarriers[[#This Row],[FEHB or PSHB]]="PSHB",618.4,"")))</f>
        <v/>
      </c>
      <c r="W145" s="142" t="str">
        <f>IF(Att1SmallCarriers[[#This Row],[FEHB or PSHB]]="","",IF(Att1SmallCarriers[[#This Row],[FEHB or PSHB]]="FEHB",714.23,IF(Att1SmallCarriers[[#This Row],[FEHB or PSHB]]="PSHB",672.95,"")))</f>
        <v/>
      </c>
      <c r="X145" s="38" t="str">
        <f t="shared" si="40"/>
        <v/>
      </c>
      <c r="Y145" s="212" t="str">
        <f>IF(F145="","",IF(S145&gt;0,MIN(Att1SmallCarriers[[#This Row],[2025 Maximum Government Contribution Based on Entry in Column B
Self+1]],ROUND(S145*0.75,2)),"New Option"))</f>
        <v/>
      </c>
      <c r="Z145" s="212" t="str">
        <f>IF(F145="","",IF(T145&gt;0,MIN(Att1SmallCarriers[[#This Row],[2025 Maximum Government Contribution Based on Entry in Column B
Family]],ROUND(T145*0.75,2)),"New Option"))</f>
        <v/>
      </c>
      <c r="AA145" s="38" t="str">
        <f t="shared" si="44"/>
        <v/>
      </c>
      <c r="AB145" s="38" t="str">
        <f t="shared" si="45"/>
        <v/>
      </c>
      <c r="AC145" s="38" t="str">
        <f t="shared" si="46"/>
        <v/>
      </c>
      <c r="AD145" s="38" t="str">
        <f t="shared" si="47"/>
        <v/>
      </c>
      <c r="AE145" s="38" t="str">
        <f t="shared" si="48"/>
        <v/>
      </c>
      <c r="AF145" s="38" t="str">
        <f t="shared" si="49"/>
        <v/>
      </c>
      <c r="AG145" s="84" t="e">
        <f>ROUND(Att1SmallCarriers[[#This Row],[2025 Maximum Government Contribution Based on Entry in Column B
Self]]*(1+$B$14),2)</f>
        <v>#VALUE!</v>
      </c>
      <c r="AH145" s="84" t="e">
        <f>ROUND(Att1SmallCarriers[[#This Row],[2025 Maximum Government Contribution Based on Entry in Column B
Self+1]]*(1+$B$14),2)</f>
        <v>#VALUE!</v>
      </c>
      <c r="AI145" s="84" t="e">
        <f>ROUND(Att1SmallCarriers[[#This Row],[2025 Maximum Government Contribution Based on Entry in Column B
Family]]*(1+$B$14),2)</f>
        <v>#VALUE!</v>
      </c>
      <c r="AJ145" s="212" t="str">
        <f>IF(F145="","",MIN(Att1SmallCarriers[[#This Row],[ESTIMATED 2026 Maximum Government Contribution
Self]],ROUND(AD145*0.75,2)))</f>
        <v/>
      </c>
      <c r="AK145" s="212" t="str">
        <f>IF(F145="","",MIN(Att1SmallCarriers[[#This Row],[ESTIMATED 2026 Maximum Government Contribution
Self+1]],ROUND(AE145*0.75,2)))</f>
        <v/>
      </c>
      <c r="AL145" s="212" t="str">
        <f>IF(F145="","",MIN(Att1SmallCarriers[[#This Row],[ESTIMATED 2026 Maximum Government Contribution
Family]],ROUND(AF145*0.75,2)))</f>
        <v/>
      </c>
      <c r="AM145" s="38" t="str">
        <f t="shared" si="50"/>
        <v/>
      </c>
      <c r="AN145" s="38" t="str">
        <f t="shared" si="51"/>
        <v/>
      </c>
      <c r="AO145" s="38" t="str">
        <f t="shared" si="52"/>
        <v/>
      </c>
      <c r="AP145" s="213" t="str">
        <f t="shared" si="41"/>
        <v/>
      </c>
      <c r="AQ145" s="213" t="str">
        <f t="shared" si="42"/>
        <v/>
      </c>
      <c r="AR145" s="213" t="str">
        <f t="shared" si="43"/>
        <v/>
      </c>
    </row>
    <row r="146" spans="5:44" ht="15.6" x14ac:dyDescent="0.3">
      <c r="E146" s="130"/>
      <c r="F146" s="218"/>
      <c r="L146" s="131"/>
      <c r="N146" s="132"/>
      <c r="O146" s="40"/>
      <c r="P146" s="40"/>
      <c r="Q146" s="40"/>
      <c r="R146" s="39" t="str">
        <f t="shared" si="37"/>
        <v/>
      </c>
      <c r="S146" s="38" t="str">
        <f t="shared" si="38"/>
        <v/>
      </c>
      <c r="T146" s="38" t="str">
        <f t="shared" si="39"/>
        <v/>
      </c>
      <c r="U146" s="142" t="str">
        <f>IF(Att1SmallCarriers[[#This Row],[FEHB or PSHB]]="","",IF(Att1SmallCarriers[[#This Row],[FEHB or PSHB]]="FEHB",298.08,IF(Att1SmallCarriers[[#This Row],[FEHB or PSHB]]="PSHB",286.09,"")))</f>
        <v/>
      </c>
      <c r="V146" s="142" t="str">
        <f>IF(Att1SmallCarriers[[#This Row],[FEHB or PSHB]]="","",IF(Att1SmallCarriers[[#This Row],[FEHB or PSHB]]="FEHB",650,IF(Att1SmallCarriers[[#This Row],[FEHB or PSHB]]="PSHB",618.4,"")))</f>
        <v/>
      </c>
      <c r="W146" s="142" t="str">
        <f>IF(Att1SmallCarriers[[#This Row],[FEHB or PSHB]]="","",IF(Att1SmallCarriers[[#This Row],[FEHB or PSHB]]="FEHB",714.23,IF(Att1SmallCarriers[[#This Row],[FEHB or PSHB]]="PSHB",672.95,"")))</f>
        <v/>
      </c>
      <c r="X146" s="38" t="str">
        <f t="shared" si="40"/>
        <v/>
      </c>
      <c r="Y146" s="212" t="str">
        <f>IF(F146="","",IF(S146&gt;0,MIN(Att1SmallCarriers[[#This Row],[2025 Maximum Government Contribution Based on Entry in Column B
Self+1]],ROUND(S146*0.75,2)),"New Option"))</f>
        <v/>
      </c>
      <c r="Z146" s="212" t="str">
        <f>IF(F146="","",IF(T146&gt;0,MIN(Att1SmallCarriers[[#This Row],[2025 Maximum Government Contribution Based on Entry in Column B
Family]],ROUND(T146*0.75,2)),"New Option"))</f>
        <v/>
      </c>
      <c r="AA146" s="38" t="str">
        <f t="shared" si="44"/>
        <v/>
      </c>
      <c r="AB146" s="38" t="str">
        <f t="shared" si="45"/>
        <v/>
      </c>
      <c r="AC146" s="38" t="str">
        <f t="shared" si="46"/>
        <v/>
      </c>
      <c r="AD146" s="38" t="str">
        <f t="shared" si="47"/>
        <v/>
      </c>
      <c r="AE146" s="38" t="str">
        <f t="shared" si="48"/>
        <v/>
      </c>
      <c r="AF146" s="38" t="str">
        <f t="shared" si="49"/>
        <v/>
      </c>
      <c r="AG146" s="84" t="e">
        <f>ROUND(Att1SmallCarriers[[#This Row],[2025 Maximum Government Contribution Based on Entry in Column B
Self]]*(1+$B$14),2)</f>
        <v>#VALUE!</v>
      </c>
      <c r="AH146" s="84" t="e">
        <f>ROUND(Att1SmallCarriers[[#This Row],[2025 Maximum Government Contribution Based on Entry in Column B
Self+1]]*(1+$B$14),2)</f>
        <v>#VALUE!</v>
      </c>
      <c r="AI146" s="84" t="e">
        <f>ROUND(Att1SmallCarriers[[#This Row],[2025 Maximum Government Contribution Based on Entry in Column B
Family]]*(1+$B$14),2)</f>
        <v>#VALUE!</v>
      </c>
      <c r="AJ146" s="212" t="str">
        <f>IF(F146="","",MIN(Att1SmallCarriers[[#This Row],[ESTIMATED 2026 Maximum Government Contribution
Self]],ROUND(AD146*0.75,2)))</f>
        <v/>
      </c>
      <c r="AK146" s="212" t="str">
        <f>IF(F146="","",MIN(Att1SmallCarriers[[#This Row],[ESTIMATED 2026 Maximum Government Contribution
Self+1]],ROUND(AE146*0.75,2)))</f>
        <v/>
      </c>
      <c r="AL146" s="212" t="str">
        <f>IF(F146="","",MIN(Att1SmallCarriers[[#This Row],[ESTIMATED 2026 Maximum Government Contribution
Family]],ROUND(AF146*0.75,2)))</f>
        <v/>
      </c>
      <c r="AM146" s="38" t="str">
        <f t="shared" si="50"/>
        <v/>
      </c>
      <c r="AN146" s="38" t="str">
        <f t="shared" si="51"/>
        <v/>
      </c>
      <c r="AO146" s="38" t="str">
        <f t="shared" si="52"/>
        <v/>
      </c>
      <c r="AP146" s="213" t="str">
        <f t="shared" si="41"/>
        <v/>
      </c>
      <c r="AQ146" s="213" t="str">
        <f t="shared" si="42"/>
        <v/>
      </c>
      <c r="AR146" s="213" t="str">
        <f t="shared" si="43"/>
        <v/>
      </c>
    </row>
    <row r="147" spans="5:44" ht="15.6" x14ac:dyDescent="0.3">
      <c r="E147" s="130"/>
      <c r="F147" s="218"/>
      <c r="L147" s="131"/>
      <c r="N147" s="132"/>
      <c r="O147" s="40"/>
      <c r="P147" s="40"/>
      <c r="Q147" s="40"/>
      <c r="R147" s="39" t="str">
        <f t="shared" si="37"/>
        <v/>
      </c>
      <c r="S147" s="38" t="str">
        <f t="shared" si="38"/>
        <v/>
      </c>
      <c r="T147" s="38" t="str">
        <f t="shared" si="39"/>
        <v/>
      </c>
      <c r="U147" s="142" t="str">
        <f>IF(Att1SmallCarriers[[#This Row],[FEHB or PSHB]]="","",IF(Att1SmallCarriers[[#This Row],[FEHB or PSHB]]="FEHB",298.08,IF(Att1SmallCarriers[[#This Row],[FEHB or PSHB]]="PSHB",286.09,"")))</f>
        <v/>
      </c>
      <c r="V147" s="142" t="str">
        <f>IF(Att1SmallCarriers[[#This Row],[FEHB or PSHB]]="","",IF(Att1SmallCarriers[[#This Row],[FEHB or PSHB]]="FEHB",650,IF(Att1SmallCarriers[[#This Row],[FEHB or PSHB]]="PSHB",618.4,"")))</f>
        <v/>
      </c>
      <c r="W147" s="142" t="str">
        <f>IF(Att1SmallCarriers[[#This Row],[FEHB or PSHB]]="","",IF(Att1SmallCarriers[[#This Row],[FEHB or PSHB]]="FEHB",714.23,IF(Att1SmallCarriers[[#This Row],[FEHB or PSHB]]="PSHB",672.95,"")))</f>
        <v/>
      </c>
      <c r="X147" s="38" t="str">
        <f t="shared" si="40"/>
        <v/>
      </c>
      <c r="Y147" s="212" t="str">
        <f>IF(F147="","",IF(S147&gt;0,MIN(Att1SmallCarriers[[#This Row],[2025 Maximum Government Contribution Based on Entry in Column B
Self+1]],ROUND(S147*0.75,2)),"New Option"))</f>
        <v/>
      </c>
      <c r="Z147" s="212" t="str">
        <f>IF(F147="","",IF(T147&gt;0,MIN(Att1SmallCarriers[[#This Row],[2025 Maximum Government Contribution Based on Entry in Column B
Family]],ROUND(T147*0.75,2)),"New Option"))</f>
        <v/>
      </c>
      <c r="AA147" s="38" t="str">
        <f t="shared" si="44"/>
        <v/>
      </c>
      <c r="AB147" s="38" t="str">
        <f t="shared" si="45"/>
        <v/>
      </c>
      <c r="AC147" s="38" t="str">
        <f t="shared" si="46"/>
        <v/>
      </c>
      <c r="AD147" s="38" t="str">
        <f t="shared" si="47"/>
        <v/>
      </c>
      <c r="AE147" s="38" t="str">
        <f t="shared" si="48"/>
        <v/>
      </c>
      <c r="AF147" s="38" t="str">
        <f t="shared" si="49"/>
        <v/>
      </c>
      <c r="AG147" s="84" t="e">
        <f>ROUND(Att1SmallCarriers[[#This Row],[2025 Maximum Government Contribution Based on Entry in Column B
Self]]*(1+$B$14),2)</f>
        <v>#VALUE!</v>
      </c>
      <c r="AH147" s="84" t="e">
        <f>ROUND(Att1SmallCarriers[[#This Row],[2025 Maximum Government Contribution Based on Entry in Column B
Self+1]]*(1+$B$14),2)</f>
        <v>#VALUE!</v>
      </c>
      <c r="AI147" s="84" t="e">
        <f>ROUND(Att1SmallCarriers[[#This Row],[2025 Maximum Government Contribution Based on Entry in Column B
Family]]*(1+$B$14),2)</f>
        <v>#VALUE!</v>
      </c>
      <c r="AJ147" s="212" t="str">
        <f>IF(F147="","",MIN(Att1SmallCarriers[[#This Row],[ESTIMATED 2026 Maximum Government Contribution
Self]],ROUND(AD147*0.75,2)))</f>
        <v/>
      </c>
      <c r="AK147" s="212" t="str">
        <f>IF(F147="","",MIN(Att1SmallCarriers[[#This Row],[ESTIMATED 2026 Maximum Government Contribution
Self+1]],ROUND(AE147*0.75,2)))</f>
        <v/>
      </c>
      <c r="AL147" s="212" t="str">
        <f>IF(F147="","",MIN(Att1SmallCarriers[[#This Row],[ESTIMATED 2026 Maximum Government Contribution
Family]],ROUND(AF147*0.75,2)))</f>
        <v/>
      </c>
      <c r="AM147" s="38" t="str">
        <f t="shared" si="50"/>
        <v/>
      </c>
      <c r="AN147" s="38" t="str">
        <f t="shared" si="51"/>
        <v/>
      </c>
      <c r="AO147" s="38" t="str">
        <f t="shared" si="52"/>
        <v/>
      </c>
      <c r="AP147" s="213" t="str">
        <f t="shared" si="41"/>
        <v/>
      </c>
      <c r="AQ147" s="213" t="str">
        <f t="shared" si="42"/>
        <v/>
      </c>
      <c r="AR147" s="213" t="str">
        <f t="shared" si="43"/>
        <v/>
      </c>
    </row>
    <row r="148" spans="5:44" ht="15.6" x14ac:dyDescent="0.3">
      <c r="E148" s="130"/>
      <c r="F148" s="218"/>
      <c r="L148" s="131"/>
      <c r="N148" s="132"/>
      <c r="O148" s="40"/>
      <c r="P148" s="40"/>
      <c r="Q148" s="40"/>
      <c r="R148" s="39" t="str">
        <f t="shared" ref="R148:R151" si="53">IF(F148="","",ROUND(O148*1.04,2))</f>
        <v/>
      </c>
      <c r="S148" s="38" t="str">
        <f t="shared" ref="S148:S151" si="54">IF(F148="","",ROUND(P148*1.04,2))</f>
        <v/>
      </c>
      <c r="T148" s="38" t="str">
        <f t="shared" ref="T148:T151" si="55">IF(F148="","",ROUND(Q148*1.04,2))</f>
        <v/>
      </c>
      <c r="U148" s="142" t="str">
        <f>IF(Att1SmallCarriers[[#This Row],[FEHB or PSHB]]="","",IF(Att1SmallCarriers[[#This Row],[FEHB or PSHB]]="FEHB",298.08,IF(Att1SmallCarriers[[#This Row],[FEHB or PSHB]]="PSHB",286.09,"")))</f>
        <v/>
      </c>
      <c r="V148" s="142" t="str">
        <f>IF(Att1SmallCarriers[[#This Row],[FEHB or PSHB]]="","",IF(Att1SmallCarriers[[#This Row],[FEHB or PSHB]]="FEHB",650,IF(Att1SmallCarriers[[#This Row],[FEHB or PSHB]]="PSHB",618.4,"")))</f>
        <v/>
      </c>
      <c r="W148" s="142" t="str">
        <f>IF(Att1SmallCarriers[[#This Row],[FEHB or PSHB]]="","",IF(Att1SmallCarriers[[#This Row],[FEHB or PSHB]]="FEHB",714.23,IF(Att1SmallCarriers[[#This Row],[FEHB or PSHB]]="PSHB",672.95,"")))</f>
        <v/>
      </c>
      <c r="X148" s="38" t="str">
        <f t="shared" ref="X148:X181" si="56">IF(F148="","",IF(R148&gt;0,MIN(U148,ROUND(R148*0.75,2)),"New Option"))</f>
        <v/>
      </c>
      <c r="Y148" s="212" t="str">
        <f>IF(F148="","",IF(S148&gt;0,MIN(Att1SmallCarriers[[#This Row],[2025 Maximum Government Contribution Based on Entry in Column B
Self+1]],ROUND(S148*0.75,2)),"New Option"))</f>
        <v/>
      </c>
      <c r="Z148" s="212" t="str">
        <f>IF(F148="","",IF(T148&gt;0,MIN(Att1SmallCarriers[[#This Row],[2025 Maximum Government Contribution Based on Entry in Column B
Family]],ROUND(T148*0.75,2)),"New Option"))</f>
        <v/>
      </c>
      <c r="AA148" s="38" t="str">
        <f t="shared" si="44"/>
        <v/>
      </c>
      <c r="AB148" s="38" t="str">
        <f t="shared" si="45"/>
        <v/>
      </c>
      <c r="AC148" s="38" t="str">
        <f t="shared" si="46"/>
        <v/>
      </c>
      <c r="AD148" s="38" t="str">
        <f t="shared" si="47"/>
        <v/>
      </c>
      <c r="AE148" s="38" t="str">
        <f t="shared" si="48"/>
        <v/>
      </c>
      <c r="AF148" s="38" t="str">
        <f t="shared" si="49"/>
        <v/>
      </c>
      <c r="AG148" s="84" t="e">
        <f>ROUND(Att1SmallCarriers[[#This Row],[2025 Maximum Government Contribution Based on Entry in Column B
Self]]*(1+$B$14),2)</f>
        <v>#VALUE!</v>
      </c>
      <c r="AH148" s="84" t="e">
        <f>ROUND(Att1SmallCarriers[[#This Row],[2025 Maximum Government Contribution Based on Entry in Column B
Self+1]]*(1+$B$14),2)</f>
        <v>#VALUE!</v>
      </c>
      <c r="AI148" s="84" t="e">
        <f>ROUND(Att1SmallCarriers[[#This Row],[2025 Maximum Government Contribution Based on Entry in Column B
Family]]*(1+$B$14),2)</f>
        <v>#VALUE!</v>
      </c>
      <c r="AJ148" s="212" t="str">
        <f>IF(F148="","",MIN(Att1SmallCarriers[[#This Row],[ESTIMATED 2026 Maximum Government Contribution
Self]],ROUND(AD148*0.75,2)))</f>
        <v/>
      </c>
      <c r="AK148" s="212" t="str">
        <f>IF(F148="","",MIN(Att1SmallCarriers[[#This Row],[ESTIMATED 2026 Maximum Government Contribution
Self+1]],ROUND(AE148*0.75,2)))</f>
        <v/>
      </c>
      <c r="AL148" s="212" t="str">
        <f>IF(F148="","",MIN(Att1SmallCarriers[[#This Row],[ESTIMATED 2026 Maximum Government Contribution
Family]],ROUND(AF148*0.75,2)))</f>
        <v/>
      </c>
      <c r="AM148" s="38" t="str">
        <f t="shared" si="50"/>
        <v/>
      </c>
      <c r="AN148" s="38" t="str">
        <f t="shared" si="51"/>
        <v/>
      </c>
      <c r="AO148" s="38" t="str">
        <f t="shared" si="52"/>
        <v/>
      </c>
      <c r="AP148" s="213" t="str">
        <f t="shared" ref="AP148:AP181" si="57">IF(F148="","",IFERROR(AM148/AA148-1,"New Option"))</f>
        <v/>
      </c>
      <c r="AQ148" s="213" t="str">
        <f t="shared" ref="AQ148:AQ181" si="58">IF(F148="","",IFERROR(AN148/AB148-1,"New Option"))</f>
        <v/>
      </c>
      <c r="AR148" s="213" t="str">
        <f t="shared" ref="AR148:AR181" si="59">IF(F148="","",IFERROR(AO148/AC148-1,"New Option"))</f>
        <v/>
      </c>
    </row>
    <row r="149" spans="5:44" ht="15.6" x14ac:dyDescent="0.3">
      <c r="E149" s="130"/>
      <c r="F149" s="218"/>
      <c r="L149" s="131"/>
      <c r="N149" s="132"/>
      <c r="O149" s="40"/>
      <c r="P149" s="40"/>
      <c r="Q149" s="40"/>
      <c r="R149" s="39" t="str">
        <f t="shared" si="53"/>
        <v/>
      </c>
      <c r="S149" s="38" t="str">
        <f t="shared" si="54"/>
        <v/>
      </c>
      <c r="T149" s="38" t="str">
        <f t="shared" si="55"/>
        <v/>
      </c>
      <c r="U149" s="142" t="str">
        <f>IF(Att1SmallCarriers[[#This Row],[FEHB or PSHB]]="","",IF(Att1SmallCarriers[[#This Row],[FEHB or PSHB]]="FEHB",298.08,IF(Att1SmallCarriers[[#This Row],[FEHB or PSHB]]="PSHB",286.09,"")))</f>
        <v/>
      </c>
      <c r="V149" s="142" t="str">
        <f>IF(Att1SmallCarriers[[#This Row],[FEHB or PSHB]]="","",IF(Att1SmallCarriers[[#This Row],[FEHB or PSHB]]="FEHB",650,IF(Att1SmallCarriers[[#This Row],[FEHB or PSHB]]="PSHB",618.4,"")))</f>
        <v/>
      </c>
      <c r="W149" s="142" t="str">
        <f>IF(Att1SmallCarriers[[#This Row],[FEHB or PSHB]]="","",IF(Att1SmallCarriers[[#This Row],[FEHB or PSHB]]="FEHB",714.23,IF(Att1SmallCarriers[[#This Row],[FEHB or PSHB]]="PSHB",672.95,"")))</f>
        <v/>
      </c>
      <c r="X149" s="38" t="str">
        <f t="shared" si="56"/>
        <v/>
      </c>
      <c r="Y149" s="212" t="str">
        <f>IF(F149="","",IF(S149&gt;0,MIN(Att1SmallCarriers[[#This Row],[2025 Maximum Government Contribution Based on Entry in Column B
Self+1]],ROUND(S149*0.75,2)),"New Option"))</f>
        <v/>
      </c>
      <c r="Z149" s="212" t="str">
        <f>IF(F149="","",IF(T149&gt;0,MIN(Att1SmallCarriers[[#This Row],[2025 Maximum Government Contribution Based on Entry in Column B
Family]],ROUND(T149*0.75,2)),"New Option"))</f>
        <v/>
      </c>
      <c r="AA149" s="38" t="str">
        <f t="shared" si="44"/>
        <v/>
      </c>
      <c r="AB149" s="38" t="str">
        <f t="shared" si="45"/>
        <v/>
      </c>
      <c r="AC149" s="38" t="str">
        <f t="shared" si="46"/>
        <v/>
      </c>
      <c r="AD149" s="38" t="str">
        <f t="shared" si="47"/>
        <v/>
      </c>
      <c r="AE149" s="38" t="str">
        <f t="shared" si="48"/>
        <v/>
      </c>
      <c r="AF149" s="38" t="str">
        <f t="shared" si="49"/>
        <v/>
      </c>
      <c r="AG149" s="84" t="e">
        <f>ROUND(Att1SmallCarriers[[#This Row],[2025 Maximum Government Contribution Based on Entry in Column B
Self]]*(1+$B$14),2)</f>
        <v>#VALUE!</v>
      </c>
      <c r="AH149" s="84" t="e">
        <f>ROUND(Att1SmallCarriers[[#This Row],[2025 Maximum Government Contribution Based on Entry in Column B
Self+1]]*(1+$B$14),2)</f>
        <v>#VALUE!</v>
      </c>
      <c r="AI149" s="84" t="e">
        <f>ROUND(Att1SmallCarriers[[#This Row],[2025 Maximum Government Contribution Based on Entry in Column B
Family]]*(1+$B$14),2)</f>
        <v>#VALUE!</v>
      </c>
      <c r="AJ149" s="212" t="str">
        <f>IF(F149="","",MIN(Att1SmallCarriers[[#This Row],[ESTIMATED 2026 Maximum Government Contribution
Self]],ROUND(AD149*0.75,2)))</f>
        <v/>
      </c>
      <c r="AK149" s="212" t="str">
        <f>IF(F149="","",MIN(Att1SmallCarriers[[#This Row],[ESTIMATED 2026 Maximum Government Contribution
Self+1]],ROUND(AE149*0.75,2)))</f>
        <v/>
      </c>
      <c r="AL149" s="212" t="str">
        <f>IF(F149="","",MIN(Att1SmallCarriers[[#This Row],[ESTIMATED 2026 Maximum Government Contribution
Family]],ROUND(AF149*0.75,2)))</f>
        <v/>
      </c>
      <c r="AM149" s="38" t="str">
        <f t="shared" si="50"/>
        <v/>
      </c>
      <c r="AN149" s="38" t="str">
        <f t="shared" si="51"/>
        <v/>
      </c>
      <c r="AO149" s="38" t="str">
        <f t="shared" si="52"/>
        <v/>
      </c>
      <c r="AP149" s="213" t="str">
        <f t="shared" si="57"/>
        <v/>
      </c>
      <c r="AQ149" s="213" t="str">
        <f t="shared" si="58"/>
        <v/>
      </c>
      <c r="AR149" s="213" t="str">
        <f t="shared" si="59"/>
        <v/>
      </c>
    </row>
    <row r="150" spans="5:44" ht="15.6" x14ac:dyDescent="0.3">
      <c r="E150" s="130"/>
      <c r="F150" s="218"/>
      <c r="L150" s="131"/>
      <c r="N150" s="132"/>
      <c r="O150" s="40"/>
      <c r="P150" s="40"/>
      <c r="Q150" s="40"/>
      <c r="R150" s="39" t="str">
        <f t="shared" si="53"/>
        <v/>
      </c>
      <c r="S150" s="38" t="str">
        <f t="shared" si="54"/>
        <v/>
      </c>
      <c r="T150" s="38" t="str">
        <f t="shared" si="55"/>
        <v/>
      </c>
      <c r="U150" s="142" t="str">
        <f>IF(Att1SmallCarriers[[#This Row],[FEHB or PSHB]]="","",IF(Att1SmallCarriers[[#This Row],[FEHB or PSHB]]="FEHB",298.08,IF(Att1SmallCarriers[[#This Row],[FEHB or PSHB]]="PSHB",286.09,"")))</f>
        <v/>
      </c>
      <c r="V150" s="142" t="str">
        <f>IF(Att1SmallCarriers[[#This Row],[FEHB or PSHB]]="","",IF(Att1SmallCarriers[[#This Row],[FEHB or PSHB]]="FEHB",650,IF(Att1SmallCarriers[[#This Row],[FEHB or PSHB]]="PSHB",618.4,"")))</f>
        <v/>
      </c>
      <c r="W150" s="142" t="str">
        <f>IF(Att1SmallCarriers[[#This Row],[FEHB or PSHB]]="","",IF(Att1SmallCarriers[[#This Row],[FEHB or PSHB]]="FEHB",714.23,IF(Att1SmallCarriers[[#This Row],[FEHB or PSHB]]="PSHB",672.95,"")))</f>
        <v/>
      </c>
      <c r="X150" s="38" t="str">
        <f t="shared" si="56"/>
        <v/>
      </c>
      <c r="Y150" s="212" t="str">
        <f>IF(F150="","",IF(S150&gt;0,MIN(Att1SmallCarriers[[#This Row],[2025 Maximum Government Contribution Based on Entry in Column B
Self+1]],ROUND(S150*0.75,2)),"New Option"))</f>
        <v/>
      </c>
      <c r="Z150" s="212" t="str">
        <f>IF(F150="","",IF(T150&gt;0,MIN(Att1SmallCarriers[[#This Row],[2025 Maximum Government Contribution Based on Entry in Column B
Family]],ROUND(T150*0.75,2)),"New Option"))</f>
        <v/>
      </c>
      <c r="AA150" s="38" t="str">
        <f t="shared" si="44"/>
        <v/>
      </c>
      <c r="AB150" s="38" t="str">
        <f t="shared" si="45"/>
        <v/>
      </c>
      <c r="AC150" s="38" t="str">
        <f t="shared" si="46"/>
        <v/>
      </c>
      <c r="AD150" s="38" t="str">
        <f t="shared" si="47"/>
        <v/>
      </c>
      <c r="AE150" s="38" t="str">
        <f t="shared" si="48"/>
        <v/>
      </c>
      <c r="AF150" s="38" t="str">
        <f t="shared" si="49"/>
        <v/>
      </c>
      <c r="AG150" s="84" t="e">
        <f>ROUND(Att1SmallCarriers[[#This Row],[2025 Maximum Government Contribution Based on Entry in Column B
Self]]*(1+$B$14),2)</f>
        <v>#VALUE!</v>
      </c>
      <c r="AH150" s="84" t="e">
        <f>ROUND(Att1SmallCarriers[[#This Row],[2025 Maximum Government Contribution Based on Entry in Column B
Self+1]]*(1+$B$14),2)</f>
        <v>#VALUE!</v>
      </c>
      <c r="AI150" s="84" t="e">
        <f>ROUND(Att1SmallCarriers[[#This Row],[2025 Maximum Government Contribution Based on Entry in Column B
Family]]*(1+$B$14),2)</f>
        <v>#VALUE!</v>
      </c>
      <c r="AJ150" s="212" t="str">
        <f>IF(F150="","",MIN(Att1SmallCarriers[[#This Row],[ESTIMATED 2026 Maximum Government Contribution
Self]],ROUND(AD150*0.75,2)))</f>
        <v/>
      </c>
      <c r="AK150" s="212" t="str">
        <f>IF(F150="","",MIN(Att1SmallCarriers[[#This Row],[ESTIMATED 2026 Maximum Government Contribution
Self+1]],ROUND(AE150*0.75,2)))</f>
        <v/>
      </c>
      <c r="AL150" s="212" t="str">
        <f>IF(F150="","",MIN(Att1SmallCarriers[[#This Row],[ESTIMATED 2026 Maximum Government Contribution
Family]],ROUND(AF150*0.75,2)))</f>
        <v/>
      </c>
      <c r="AM150" s="38" t="str">
        <f t="shared" si="50"/>
        <v/>
      </c>
      <c r="AN150" s="38" t="str">
        <f t="shared" si="51"/>
        <v/>
      </c>
      <c r="AO150" s="38" t="str">
        <f t="shared" si="52"/>
        <v/>
      </c>
      <c r="AP150" s="213" t="str">
        <f t="shared" si="57"/>
        <v/>
      </c>
      <c r="AQ150" s="213" t="str">
        <f t="shared" si="58"/>
        <v/>
      </c>
      <c r="AR150" s="213" t="str">
        <f t="shared" si="59"/>
        <v/>
      </c>
    </row>
    <row r="151" spans="5:44" ht="15.6" x14ac:dyDescent="0.3">
      <c r="E151" s="130"/>
      <c r="F151" s="218"/>
      <c r="L151" s="131"/>
      <c r="N151" s="132"/>
      <c r="O151" s="40"/>
      <c r="P151" s="40"/>
      <c r="Q151" s="40"/>
      <c r="R151" s="39" t="str">
        <f t="shared" si="53"/>
        <v/>
      </c>
      <c r="S151" s="38" t="str">
        <f t="shared" si="54"/>
        <v/>
      </c>
      <c r="T151" s="38" t="str">
        <f t="shared" si="55"/>
        <v/>
      </c>
      <c r="U151" s="142" t="str">
        <f>IF(Att1SmallCarriers[[#This Row],[FEHB or PSHB]]="","",IF(Att1SmallCarriers[[#This Row],[FEHB or PSHB]]="FEHB",298.08,IF(Att1SmallCarriers[[#This Row],[FEHB or PSHB]]="PSHB",286.09,"")))</f>
        <v/>
      </c>
      <c r="V151" s="142" t="str">
        <f>IF(Att1SmallCarriers[[#This Row],[FEHB or PSHB]]="","",IF(Att1SmallCarriers[[#This Row],[FEHB or PSHB]]="FEHB",650,IF(Att1SmallCarriers[[#This Row],[FEHB or PSHB]]="PSHB",618.4,"")))</f>
        <v/>
      </c>
      <c r="W151" s="142" t="str">
        <f>IF(Att1SmallCarriers[[#This Row],[FEHB or PSHB]]="","",IF(Att1SmallCarriers[[#This Row],[FEHB or PSHB]]="FEHB",714.23,IF(Att1SmallCarriers[[#This Row],[FEHB or PSHB]]="PSHB",672.95,"")))</f>
        <v/>
      </c>
      <c r="X151" s="38" t="str">
        <f t="shared" si="56"/>
        <v/>
      </c>
      <c r="Y151" s="212" t="str">
        <f>IF(F151="","",IF(S151&gt;0,MIN(Att1SmallCarriers[[#This Row],[2025 Maximum Government Contribution Based on Entry in Column B
Self+1]],ROUND(S151*0.75,2)),"New Option"))</f>
        <v/>
      </c>
      <c r="Z151" s="212" t="str">
        <f>IF(F151="","",IF(T151&gt;0,MIN(Att1SmallCarriers[[#This Row],[2025 Maximum Government Contribution Based on Entry in Column B
Family]],ROUND(T151*0.75,2)),"New Option"))</f>
        <v/>
      </c>
      <c r="AA151" s="38" t="str">
        <f t="shared" si="44"/>
        <v/>
      </c>
      <c r="AB151" s="38" t="str">
        <f t="shared" si="45"/>
        <v/>
      </c>
      <c r="AC151" s="38" t="str">
        <f t="shared" si="46"/>
        <v/>
      </c>
      <c r="AD151" s="38" t="str">
        <f t="shared" si="47"/>
        <v/>
      </c>
      <c r="AE151" s="38" t="str">
        <f t="shared" si="48"/>
        <v/>
      </c>
      <c r="AF151" s="38" t="str">
        <f t="shared" si="49"/>
        <v/>
      </c>
      <c r="AG151" s="84" t="e">
        <f>ROUND(Att1SmallCarriers[[#This Row],[2025 Maximum Government Contribution Based on Entry in Column B
Self]]*(1+$B$14),2)</f>
        <v>#VALUE!</v>
      </c>
      <c r="AH151" s="84" t="e">
        <f>ROUND(Att1SmallCarriers[[#This Row],[2025 Maximum Government Contribution Based on Entry in Column B
Self+1]]*(1+$B$14),2)</f>
        <v>#VALUE!</v>
      </c>
      <c r="AI151" s="84" t="e">
        <f>ROUND(Att1SmallCarriers[[#This Row],[2025 Maximum Government Contribution Based on Entry in Column B
Family]]*(1+$B$14),2)</f>
        <v>#VALUE!</v>
      </c>
      <c r="AJ151" s="212" t="str">
        <f>IF(F151="","",MIN(Att1SmallCarriers[[#This Row],[ESTIMATED 2026 Maximum Government Contribution
Self]],ROUND(AD151*0.75,2)))</f>
        <v/>
      </c>
      <c r="AK151" s="212" t="str">
        <f>IF(F151="","",MIN(Att1SmallCarriers[[#This Row],[ESTIMATED 2026 Maximum Government Contribution
Self+1]],ROUND(AE151*0.75,2)))</f>
        <v/>
      </c>
      <c r="AL151" s="212" t="str">
        <f>IF(F151="","",MIN(Att1SmallCarriers[[#This Row],[ESTIMATED 2026 Maximum Government Contribution
Family]],ROUND(AF151*0.75,2)))</f>
        <v/>
      </c>
      <c r="AM151" s="38" t="str">
        <f t="shared" si="50"/>
        <v/>
      </c>
      <c r="AN151" s="38" t="str">
        <f t="shared" si="51"/>
        <v/>
      </c>
      <c r="AO151" s="38" t="str">
        <f t="shared" si="52"/>
        <v/>
      </c>
      <c r="AP151" s="213" t="str">
        <f t="shared" si="57"/>
        <v/>
      </c>
      <c r="AQ151" s="213" t="str">
        <f t="shared" si="58"/>
        <v/>
      </c>
      <c r="AR151" s="213" t="str">
        <f t="shared" si="59"/>
        <v/>
      </c>
    </row>
    <row r="152" spans="5:44" ht="15.6" x14ac:dyDescent="0.3">
      <c r="E152" s="130"/>
      <c r="F152" s="218"/>
      <c r="L152" s="131"/>
      <c r="N152" s="132"/>
      <c r="O152" s="40"/>
      <c r="P152" s="40"/>
      <c r="Q152" s="40"/>
      <c r="R152" s="39" t="str">
        <f t="shared" ref="R152:R181" si="60">IF(F152="","",ROUND(O152*1.04,2))</f>
        <v/>
      </c>
      <c r="S152" s="38" t="str">
        <f t="shared" ref="S152:S181" si="61">IF(F152="","",ROUND(P152*1.04,2))</f>
        <v/>
      </c>
      <c r="T152" s="38" t="str">
        <f t="shared" ref="T152:T181" si="62">IF(F152="","",ROUND(Q152*1.04,2))</f>
        <v/>
      </c>
      <c r="U152" s="142" t="str">
        <f>IF(Att1SmallCarriers[[#This Row],[FEHB or PSHB]]="","",IF(Att1SmallCarriers[[#This Row],[FEHB or PSHB]]="FEHB",298.08,IF(Att1SmallCarriers[[#This Row],[FEHB or PSHB]]="PSHB",286.09,"")))</f>
        <v/>
      </c>
      <c r="V152" s="142" t="str">
        <f>IF(Att1SmallCarriers[[#This Row],[FEHB or PSHB]]="","",IF(Att1SmallCarriers[[#This Row],[FEHB or PSHB]]="FEHB",650,IF(Att1SmallCarriers[[#This Row],[FEHB or PSHB]]="PSHB",618.4,"")))</f>
        <v/>
      </c>
      <c r="W152" s="142" t="str">
        <f>IF(Att1SmallCarriers[[#This Row],[FEHB or PSHB]]="","",IF(Att1SmallCarriers[[#This Row],[FEHB or PSHB]]="FEHB",714.23,IF(Att1SmallCarriers[[#This Row],[FEHB or PSHB]]="PSHB",672.95,"")))</f>
        <v/>
      </c>
      <c r="X152" s="38" t="str">
        <f t="shared" si="56"/>
        <v/>
      </c>
      <c r="Y152" s="212" t="str">
        <f>IF(F152="","",IF(S152&gt;0,MIN(Att1SmallCarriers[[#This Row],[2025 Maximum Government Contribution Based on Entry in Column B
Self+1]],ROUND(S152*0.75,2)),"New Option"))</f>
        <v/>
      </c>
      <c r="Z152" s="212" t="str">
        <f>IF(F152="","",IF(T152&gt;0,MIN(Att1SmallCarriers[[#This Row],[2025 Maximum Government Contribution Based on Entry in Column B
Family]],ROUND(T152*0.75,2)),"New Option"))</f>
        <v/>
      </c>
      <c r="AA152" s="38" t="str">
        <f t="shared" ref="AA152:AA181" si="63">IF(F152="","",IF(R152&gt;0, R152-X152,"New Option"))</f>
        <v/>
      </c>
      <c r="AB152" s="38" t="str">
        <f t="shared" ref="AB152:AB181" si="64">IF(F152="","",IF(S152&gt;0, S152-Y152,"New Option"))</f>
        <v/>
      </c>
      <c r="AC152" s="38" t="str">
        <f t="shared" ref="AC152:AC181" si="65">IF(F152="","",IF(T152&gt;0, T152-Z152,"New Option"))</f>
        <v/>
      </c>
      <c r="AD152" s="38" t="str">
        <f t="shared" ref="AD152:AD181" si="66">IF(F152="","",ROUND(L152*1.04,2))</f>
        <v/>
      </c>
      <c r="AE152" s="38" t="str">
        <f t="shared" ref="AE152:AE181" si="67">IF(F152="","",ROUND(M152*1.04,2))</f>
        <v/>
      </c>
      <c r="AF152" s="38" t="str">
        <f t="shared" ref="AF152:AF181" si="68">IF(F152="","",ROUND(N152*1.04,2))</f>
        <v/>
      </c>
      <c r="AG152" s="84" t="e">
        <f>ROUND(Att1SmallCarriers[[#This Row],[2025 Maximum Government Contribution Based on Entry in Column B
Self]]*(1+$B$14),2)</f>
        <v>#VALUE!</v>
      </c>
      <c r="AH152" s="84" t="e">
        <f>ROUND(Att1SmallCarriers[[#This Row],[2025 Maximum Government Contribution Based on Entry in Column B
Self+1]]*(1+$B$14),2)</f>
        <v>#VALUE!</v>
      </c>
      <c r="AI152" s="84" t="e">
        <f>ROUND(Att1SmallCarriers[[#This Row],[2025 Maximum Government Contribution Based on Entry in Column B
Family]]*(1+$B$14),2)</f>
        <v>#VALUE!</v>
      </c>
      <c r="AJ152" s="212" t="str">
        <f>IF(F152="","",MIN(Att1SmallCarriers[[#This Row],[ESTIMATED 2026 Maximum Government Contribution
Self]],ROUND(AD152*0.75,2)))</f>
        <v/>
      </c>
      <c r="AK152" s="212" t="str">
        <f>IF(F152="","",MIN(Att1SmallCarriers[[#This Row],[ESTIMATED 2026 Maximum Government Contribution
Self+1]],ROUND(AE152*0.75,2)))</f>
        <v/>
      </c>
      <c r="AL152" s="212" t="str">
        <f>IF(F152="","",MIN(Att1SmallCarriers[[#This Row],[ESTIMATED 2026 Maximum Government Contribution
Family]],ROUND(AF152*0.75,2)))</f>
        <v/>
      </c>
      <c r="AM152" s="38" t="str">
        <f t="shared" ref="AM152:AM181" si="69">IF(F152="","",AD152-AJ152)</f>
        <v/>
      </c>
      <c r="AN152" s="38" t="str">
        <f t="shared" ref="AN152:AN181" si="70">IF(F152="","",AE152-AK152)</f>
        <v/>
      </c>
      <c r="AO152" s="38" t="str">
        <f t="shared" ref="AO152:AO181" si="71">IF(F152="","",AF152-AL152)</f>
        <v/>
      </c>
      <c r="AP152" s="213" t="str">
        <f t="shared" si="57"/>
        <v/>
      </c>
      <c r="AQ152" s="213" t="str">
        <f t="shared" si="58"/>
        <v/>
      </c>
      <c r="AR152" s="213" t="str">
        <f t="shared" si="59"/>
        <v/>
      </c>
    </row>
    <row r="153" spans="5:44" ht="15.6" x14ac:dyDescent="0.3">
      <c r="E153" s="130"/>
      <c r="F153" s="218"/>
      <c r="L153" s="131"/>
      <c r="N153" s="132"/>
      <c r="O153" s="40"/>
      <c r="P153" s="40"/>
      <c r="Q153" s="40"/>
      <c r="R153" s="39" t="str">
        <f t="shared" si="60"/>
        <v/>
      </c>
      <c r="S153" s="38" t="str">
        <f t="shared" si="61"/>
        <v/>
      </c>
      <c r="T153" s="38" t="str">
        <f t="shared" si="62"/>
        <v/>
      </c>
      <c r="U153" s="142" t="str">
        <f>IF(Att1SmallCarriers[[#This Row],[FEHB or PSHB]]="","",IF(Att1SmallCarriers[[#This Row],[FEHB or PSHB]]="FEHB",298.08,IF(Att1SmallCarriers[[#This Row],[FEHB or PSHB]]="PSHB",286.09,"")))</f>
        <v/>
      </c>
      <c r="V153" s="142" t="str">
        <f>IF(Att1SmallCarriers[[#This Row],[FEHB or PSHB]]="","",IF(Att1SmallCarriers[[#This Row],[FEHB or PSHB]]="FEHB",650,IF(Att1SmallCarriers[[#This Row],[FEHB or PSHB]]="PSHB",618.4,"")))</f>
        <v/>
      </c>
      <c r="W153" s="142" t="str">
        <f>IF(Att1SmallCarriers[[#This Row],[FEHB or PSHB]]="","",IF(Att1SmallCarriers[[#This Row],[FEHB or PSHB]]="FEHB",714.23,IF(Att1SmallCarriers[[#This Row],[FEHB or PSHB]]="PSHB",672.95,"")))</f>
        <v/>
      </c>
      <c r="X153" s="38" t="str">
        <f t="shared" si="56"/>
        <v/>
      </c>
      <c r="Y153" s="212" t="str">
        <f>IF(F153="","",IF(S153&gt;0,MIN(Att1SmallCarriers[[#This Row],[2025 Maximum Government Contribution Based on Entry in Column B
Self+1]],ROUND(S153*0.75,2)),"New Option"))</f>
        <v/>
      </c>
      <c r="Z153" s="212" t="str">
        <f>IF(F153="","",IF(T153&gt;0,MIN(Att1SmallCarriers[[#This Row],[2025 Maximum Government Contribution Based on Entry in Column B
Family]],ROUND(T153*0.75,2)),"New Option"))</f>
        <v/>
      </c>
      <c r="AA153" s="38" t="str">
        <f t="shared" si="63"/>
        <v/>
      </c>
      <c r="AB153" s="38" t="str">
        <f t="shared" si="64"/>
        <v/>
      </c>
      <c r="AC153" s="38" t="str">
        <f t="shared" si="65"/>
        <v/>
      </c>
      <c r="AD153" s="38" t="str">
        <f t="shared" si="66"/>
        <v/>
      </c>
      <c r="AE153" s="38" t="str">
        <f t="shared" si="67"/>
        <v/>
      </c>
      <c r="AF153" s="38" t="str">
        <f t="shared" si="68"/>
        <v/>
      </c>
      <c r="AG153" s="84" t="e">
        <f>ROUND(Att1SmallCarriers[[#This Row],[2025 Maximum Government Contribution Based on Entry in Column B
Self]]*(1+$B$14),2)</f>
        <v>#VALUE!</v>
      </c>
      <c r="AH153" s="84" t="e">
        <f>ROUND(Att1SmallCarriers[[#This Row],[2025 Maximum Government Contribution Based on Entry in Column B
Self+1]]*(1+$B$14),2)</f>
        <v>#VALUE!</v>
      </c>
      <c r="AI153" s="84" t="e">
        <f>ROUND(Att1SmallCarriers[[#This Row],[2025 Maximum Government Contribution Based on Entry in Column B
Family]]*(1+$B$14),2)</f>
        <v>#VALUE!</v>
      </c>
      <c r="AJ153" s="212" t="str">
        <f>IF(F153="","",MIN(Att1SmallCarriers[[#This Row],[ESTIMATED 2026 Maximum Government Contribution
Self]],ROUND(AD153*0.75,2)))</f>
        <v/>
      </c>
      <c r="AK153" s="212" t="str">
        <f>IF(F153="","",MIN(Att1SmallCarriers[[#This Row],[ESTIMATED 2026 Maximum Government Contribution
Self+1]],ROUND(AE153*0.75,2)))</f>
        <v/>
      </c>
      <c r="AL153" s="212" t="str">
        <f>IF(F153="","",MIN(Att1SmallCarriers[[#This Row],[ESTIMATED 2026 Maximum Government Contribution
Family]],ROUND(AF153*0.75,2)))</f>
        <v/>
      </c>
      <c r="AM153" s="38" t="str">
        <f t="shared" si="69"/>
        <v/>
      </c>
      <c r="AN153" s="38" t="str">
        <f t="shared" si="70"/>
        <v/>
      </c>
      <c r="AO153" s="38" t="str">
        <f t="shared" si="71"/>
        <v/>
      </c>
      <c r="AP153" s="213" t="str">
        <f t="shared" si="57"/>
        <v/>
      </c>
      <c r="AQ153" s="213" t="str">
        <f t="shared" si="58"/>
        <v/>
      </c>
      <c r="AR153" s="213" t="str">
        <f t="shared" si="59"/>
        <v/>
      </c>
    </row>
    <row r="154" spans="5:44" ht="15.6" x14ac:dyDescent="0.3">
      <c r="E154" s="130"/>
      <c r="F154" s="218"/>
      <c r="L154" s="131"/>
      <c r="N154" s="132"/>
      <c r="O154" s="40"/>
      <c r="P154" s="40"/>
      <c r="Q154" s="40"/>
      <c r="R154" s="39" t="str">
        <f t="shared" si="60"/>
        <v/>
      </c>
      <c r="S154" s="38" t="str">
        <f t="shared" si="61"/>
        <v/>
      </c>
      <c r="T154" s="38" t="str">
        <f t="shared" si="62"/>
        <v/>
      </c>
      <c r="U154" s="142" t="str">
        <f>IF(Att1SmallCarriers[[#This Row],[FEHB or PSHB]]="","",IF(Att1SmallCarriers[[#This Row],[FEHB or PSHB]]="FEHB",298.08,IF(Att1SmallCarriers[[#This Row],[FEHB or PSHB]]="PSHB",286.09,"")))</f>
        <v/>
      </c>
      <c r="V154" s="142" t="str">
        <f>IF(Att1SmallCarriers[[#This Row],[FEHB or PSHB]]="","",IF(Att1SmallCarriers[[#This Row],[FEHB or PSHB]]="FEHB",650,IF(Att1SmallCarriers[[#This Row],[FEHB or PSHB]]="PSHB",618.4,"")))</f>
        <v/>
      </c>
      <c r="W154" s="142" t="str">
        <f>IF(Att1SmallCarriers[[#This Row],[FEHB or PSHB]]="","",IF(Att1SmallCarriers[[#This Row],[FEHB or PSHB]]="FEHB",714.23,IF(Att1SmallCarriers[[#This Row],[FEHB or PSHB]]="PSHB",672.95,"")))</f>
        <v/>
      </c>
      <c r="X154" s="38" t="str">
        <f t="shared" si="56"/>
        <v/>
      </c>
      <c r="Y154" s="212" t="str">
        <f>IF(F154="","",IF(S154&gt;0,MIN(Att1SmallCarriers[[#This Row],[2025 Maximum Government Contribution Based on Entry in Column B
Self+1]],ROUND(S154*0.75,2)),"New Option"))</f>
        <v/>
      </c>
      <c r="Z154" s="212" t="str">
        <f>IF(F154="","",IF(T154&gt;0,MIN(Att1SmallCarriers[[#This Row],[2025 Maximum Government Contribution Based on Entry in Column B
Family]],ROUND(T154*0.75,2)),"New Option"))</f>
        <v/>
      </c>
      <c r="AA154" s="38" t="str">
        <f t="shared" si="63"/>
        <v/>
      </c>
      <c r="AB154" s="38" t="str">
        <f t="shared" si="64"/>
        <v/>
      </c>
      <c r="AC154" s="38" t="str">
        <f t="shared" si="65"/>
        <v/>
      </c>
      <c r="AD154" s="38" t="str">
        <f t="shared" si="66"/>
        <v/>
      </c>
      <c r="AE154" s="38" t="str">
        <f t="shared" si="67"/>
        <v/>
      </c>
      <c r="AF154" s="38" t="str">
        <f t="shared" si="68"/>
        <v/>
      </c>
      <c r="AG154" s="84" t="e">
        <f>ROUND(Att1SmallCarriers[[#This Row],[2025 Maximum Government Contribution Based on Entry in Column B
Self]]*(1+$B$14),2)</f>
        <v>#VALUE!</v>
      </c>
      <c r="AH154" s="84" t="e">
        <f>ROUND(Att1SmallCarriers[[#This Row],[2025 Maximum Government Contribution Based on Entry in Column B
Self+1]]*(1+$B$14),2)</f>
        <v>#VALUE!</v>
      </c>
      <c r="AI154" s="84" t="e">
        <f>ROUND(Att1SmallCarriers[[#This Row],[2025 Maximum Government Contribution Based on Entry in Column B
Family]]*(1+$B$14),2)</f>
        <v>#VALUE!</v>
      </c>
      <c r="AJ154" s="212" t="str">
        <f>IF(F154="","",MIN(Att1SmallCarriers[[#This Row],[ESTIMATED 2026 Maximum Government Contribution
Self]],ROUND(AD154*0.75,2)))</f>
        <v/>
      </c>
      <c r="AK154" s="212" t="str">
        <f>IF(F154="","",MIN(Att1SmallCarriers[[#This Row],[ESTIMATED 2026 Maximum Government Contribution
Self+1]],ROUND(AE154*0.75,2)))</f>
        <v/>
      </c>
      <c r="AL154" s="212" t="str">
        <f>IF(F154="","",MIN(Att1SmallCarriers[[#This Row],[ESTIMATED 2026 Maximum Government Contribution
Family]],ROUND(AF154*0.75,2)))</f>
        <v/>
      </c>
      <c r="AM154" s="38" t="str">
        <f t="shared" si="69"/>
        <v/>
      </c>
      <c r="AN154" s="38" t="str">
        <f t="shared" si="70"/>
        <v/>
      </c>
      <c r="AO154" s="38" t="str">
        <f t="shared" si="71"/>
        <v/>
      </c>
      <c r="AP154" s="213" t="str">
        <f t="shared" si="57"/>
        <v/>
      </c>
      <c r="AQ154" s="213" t="str">
        <f t="shared" si="58"/>
        <v/>
      </c>
      <c r="AR154" s="213" t="str">
        <f t="shared" si="59"/>
        <v/>
      </c>
    </row>
    <row r="155" spans="5:44" ht="15.6" x14ac:dyDescent="0.3">
      <c r="E155" s="130"/>
      <c r="F155" s="218"/>
      <c r="L155" s="131"/>
      <c r="N155" s="132"/>
      <c r="O155" s="40"/>
      <c r="P155" s="40"/>
      <c r="Q155" s="40"/>
      <c r="R155" s="39" t="str">
        <f t="shared" si="60"/>
        <v/>
      </c>
      <c r="S155" s="38" t="str">
        <f t="shared" si="61"/>
        <v/>
      </c>
      <c r="T155" s="38" t="str">
        <f t="shared" si="62"/>
        <v/>
      </c>
      <c r="U155" s="142" t="str">
        <f>IF(Att1SmallCarriers[[#This Row],[FEHB or PSHB]]="","",IF(Att1SmallCarriers[[#This Row],[FEHB or PSHB]]="FEHB",298.08,IF(Att1SmallCarriers[[#This Row],[FEHB or PSHB]]="PSHB",286.09,"")))</f>
        <v/>
      </c>
      <c r="V155" s="142" t="str">
        <f>IF(Att1SmallCarriers[[#This Row],[FEHB or PSHB]]="","",IF(Att1SmallCarriers[[#This Row],[FEHB or PSHB]]="FEHB",650,IF(Att1SmallCarriers[[#This Row],[FEHB or PSHB]]="PSHB",618.4,"")))</f>
        <v/>
      </c>
      <c r="W155" s="142" t="str">
        <f>IF(Att1SmallCarriers[[#This Row],[FEHB or PSHB]]="","",IF(Att1SmallCarriers[[#This Row],[FEHB or PSHB]]="FEHB",714.23,IF(Att1SmallCarriers[[#This Row],[FEHB or PSHB]]="PSHB",672.95,"")))</f>
        <v/>
      </c>
      <c r="X155" s="38" t="str">
        <f t="shared" si="56"/>
        <v/>
      </c>
      <c r="Y155" s="212" t="str">
        <f>IF(F155="","",IF(S155&gt;0,MIN(Att1SmallCarriers[[#This Row],[2025 Maximum Government Contribution Based on Entry in Column B
Self+1]],ROUND(S155*0.75,2)),"New Option"))</f>
        <v/>
      </c>
      <c r="Z155" s="212" t="str">
        <f>IF(F155="","",IF(T155&gt;0,MIN(Att1SmallCarriers[[#This Row],[2025 Maximum Government Contribution Based on Entry in Column B
Family]],ROUND(T155*0.75,2)),"New Option"))</f>
        <v/>
      </c>
      <c r="AA155" s="38" t="str">
        <f t="shared" si="63"/>
        <v/>
      </c>
      <c r="AB155" s="38" t="str">
        <f t="shared" si="64"/>
        <v/>
      </c>
      <c r="AC155" s="38" t="str">
        <f t="shared" si="65"/>
        <v/>
      </c>
      <c r="AD155" s="38" t="str">
        <f t="shared" si="66"/>
        <v/>
      </c>
      <c r="AE155" s="38" t="str">
        <f t="shared" si="67"/>
        <v/>
      </c>
      <c r="AF155" s="38" t="str">
        <f t="shared" si="68"/>
        <v/>
      </c>
      <c r="AG155" s="84" t="e">
        <f>ROUND(Att1SmallCarriers[[#This Row],[2025 Maximum Government Contribution Based on Entry in Column B
Self]]*(1+$B$14),2)</f>
        <v>#VALUE!</v>
      </c>
      <c r="AH155" s="84" t="e">
        <f>ROUND(Att1SmallCarriers[[#This Row],[2025 Maximum Government Contribution Based on Entry in Column B
Self+1]]*(1+$B$14),2)</f>
        <v>#VALUE!</v>
      </c>
      <c r="AI155" s="84" t="e">
        <f>ROUND(Att1SmallCarriers[[#This Row],[2025 Maximum Government Contribution Based on Entry in Column B
Family]]*(1+$B$14),2)</f>
        <v>#VALUE!</v>
      </c>
      <c r="AJ155" s="212" t="str">
        <f>IF(F155="","",MIN(Att1SmallCarriers[[#This Row],[ESTIMATED 2026 Maximum Government Contribution
Self]],ROUND(AD155*0.75,2)))</f>
        <v/>
      </c>
      <c r="AK155" s="212" t="str">
        <f>IF(F155="","",MIN(Att1SmallCarriers[[#This Row],[ESTIMATED 2026 Maximum Government Contribution
Self+1]],ROUND(AE155*0.75,2)))</f>
        <v/>
      </c>
      <c r="AL155" s="212" t="str">
        <f>IF(F155="","",MIN(Att1SmallCarriers[[#This Row],[ESTIMATED 2026 Maximum Government Contribution
Family]],ROUND(AF155*0.75,2)))</f>
        <v/>
      </c>
      <c r="AM155" s="38" t="str">
        <f t="shared" si="69"/>
        <v/>
      </c>
      <c r="AN155" s="38" t="str">
        <f t="shared" si="70"/>
        <v/>
      </c>
      <c r="AO155" s="38" t="str">
        <f t="shared" si="71"/>
        <v/>
      </c>
      <c r="AP155" s="213" t="str">
        <f t="shared" si="57"/>
        <v/>
      </c>
      <c r="AQ155" s="213" t="str">
        <f t="shared" si="58"/>
        <v/>
      </c>
      <c r="AR155" s="213" t="str">
        <f t="shared" si="59"/>
        <v/>
      </c>
    </row>
    <row r="156" spans="5:44" ht="15.6" x14ac:dyDescent="0.3">
      <c r="E156" s="130"/>
      <c r="F156" s="218"/>
      <c r="L156" s="131"/>
      <c r="N156" s="132"/>
      <c r="O156" s="40"/>
      <c r="P156" s="40"/>
      <c r="Q156" s="40"/>
      <c r="R156" s="39" t="str">
        <f t="shared" si="60"/>
        <v/>
      </c>
      <c r="S156" s="38" t="str">
        <f t="shared" si="61"/>
        <v/>
      </c>
      <c r="T156" s="38" t="str">
        <f t="shared" si="62"/>
        <v/>
      </c>
      <c r="U156" s="142" t="str">
        <f>IF(Att1SmallCarriers[[#This Row],[FEHB or PSHB]]="","",IF(Att1SmallCarriers[[#This Row],[FEHB or PSHB]]="FEHB",298.08,IF(Att1SmallCarriers[[#This Row],[FEHB or PSHB]]="PSHB",286.09,"")))</f>
        <v/>
      </c>
      <c r="V156" s="142" t="str">
        <f>IF(Att1SmallCarriers[[#This Row],[FEHB or PSHB]]="","",IF(Att1SmallCarriers[[#This Row],[FEHB or PSHB]]="FEHB",650,IF(Att1SmallCarriers[[#This Row],[FEHB or PSHB]]="PSHB",618.4,"")))</f>
        <v/>
      </c>
      <c r="W156" s="142" t="str">
        <f>IF(Att1SmallCarriers[[#This Row],[FEHB or PSHB]]="","",IF(Att1SmallCarriers[[#This Row],[FEHB or PSHB]]="FEHB",714.23,IF(Att1SmallCarriers[[#This Row],[FEHB or PSHB]]="PSHB",672.95,"")))</f>
        <v/>
      </c>
      <c r="X156" s="38" t="str">
        <f t="shared" si="56"/>
        <v/>
      </c>
      <c r="Y156" s="212" t="str">
        <f>IF(F156="","",IF(S156&gt;0,MIN(Att1SmallCarriers[[#This Row],[2025 Maximum Government Contribution Based on Entry in Column B
Self+1]],ROUND(S156*0.75,2)),"New Option"))</f>
        <v/>
      </c>
      <c r="Z156" s="212" t="str">
        <f>IF(F156="","",IF(T156&gt;0,MIN(Att1SmallCarriers[[#This Row],[2025 Maximum Government Contribution Based on Entry in Column B
Family]],ROUND(T156*0.75,2)),"New Option"))</f>
        <v/>
      </c>
      <c r="AA156" s="38" t="str">
        <f t="shared" si="63"/>
        <v/>
      </c>
      <c r="AB156" s="38" t="str">
        <f t="shared" si="64"/>
        <v/>
      </c>
      <c r="AC156" s="38" t="str">
        <f t="shared" si="65"/>
        <v/>
      </c>
      <c r="AD156" s="38" t="str">
        <f t="shared" si="66"/>
        <v/>
      </c>
      <c r="AE156" s="38" t="str">
        <f t="shared" si="67"/>
        <v/>
      </c>
      <c r="AF156" s="38" t="str">
        <f t="shared" si="68"/>
        <v/>
      </c>
      <c r="AG156" s="84" t="e">
        <f>ROUND(Att1SmallCarriers[[#This Row],[2025 Maximum Government Contribution Based on Entry in Column B
Self]]*(1+$B$14),2)</f>
        <v>#VALUE!</v>
      </c>
      <c r="AH156" s="84" t="e">
        <f>ROUND(Att1SmallCarriers[[#This Row],[2025 Maximum Government Contribution Based on Entry in Column B
Self+1]]*(1+$B$14),2)</f>
        <v>#VALUE!</v>
      </c>
      <c r="AI156" s="84" t="e">
        <f>ROUND(Att1SmallCarriers[[#This Row],[2025 Maximum Government Contribution Based on Entry in Column B
Family]]*(1+$B$14),2)</f>
        <v>#VALUE!</v>
      </c>
      <c r="AJ156" s="212" t="str">
        <f>IF(F156="","",MIN(Att1SmallCarriers[[#This Row],[ESTIMATED 2026 Maximum Government Contribution
Self]],ROUND(AD156*0.75,2)))</f>
        <v/>
      </c>
      <c r="AK156" s="212" t="str">
        <f>IF(F156="","",MIN(Att1SmallCarriers[[#This Row],[ESTIMATED 2026 Maximum Government Contribution
Self+1]],ROUND(AE156*0.75,2)))</f>
        <v/>
      </c>
      <c r="AL156" s="212" t="str">
        <f>IF(F156="","",MIN(Att1SmallCarriers[[#This Row],[ESTIMATED 2026 Maximum Government Contribution
Family]],ROUND(AF156*0.75,2)))</f>
        <v/>
      </c>
      <c r="AM156" s="38" t="str">
        <f t="shared" si="69"/>
        <v/>
      </c>
      <c r="AN156" s="38" t="str">
        <f t="shared" si="70"/>
        <v/>
      </c>
      <c r="AO156" s="38" t="str">
        <f t="shared" si="71"/>
        <v/>
      </c>
      <c r="AP156" s="213" t="str">
        <f t="shared" si="57"/>
        <v/>
      </c>
      <c r="AQ156" s="213" t="str">
        <f t="shared" si="58"/>
        <v/>
      </c>
      <c r="AR156" s="213" t="str">
        <f t="shared" si="59"/>
        <v/>
      </c>
    </row>
    <row r="157" spans="5:44" ht="15.6" x14ac:dyDescent="0.3">
      <c r="E157" s="130"/>
      <c r="F157" s="218"/>
      <c r="L157" s="131"/>
      <c r="N157" s="132"/>
      <c r="O157" s="40"/>
      <c r="P157" s="40"/>
      <c r="Q157" s="40"/>
      <c r="R157" s="39" t="str">
        <f t="shared" si="60"/>
        <v/>
      </c>
      <c r="S157" s="38" t="str">
        <f t="shared" si="61"/>
        <v/>
      </c>
      <c r="T157" s="38" t="str">
        <f t="shared" si="62"/>
        <v/>
      </c>
      <c r="U157" s="142" t="str">
        <f>IF(Att1SmallCarriers[[#This Row],[FEHB or PSHB]]="","",IF(Att1SmallCarriers[[#This Row],[FEHB or PSHB]]="FEHB",298.08,IF(Att1SmallCarriers[[#This Row],[FEHB or PSHB]]="PSHB",286.09,"")))</f>
        <v/>
      </c>
      <c r="V157" s="142" t="str">
        <f>IF(Att1SmallCarriers[[#This Row],[FEHB or PSHB]]="","",IF(Att1SmallCarriers[[#This Row],[FEHB or PSHB]]="FEHB",650,IF(Att1SmallCarriers[[#This Row],[FEHB or PSHB]]="PSHB",618.4,"")))</f>
        <v/>
      </c>
      <c r="W157" s="142" t="str">
        <f>IF(Att1SmallCarriers[[#This Row],[FEHB or PSHB]]="","",IF(Att1SmallCarriers[[#This Row],[FEHB or PSHB]]="FEHB",714.23,IF(Att1SmallCarriers[[#This Row],[FEHB or PSHB]]="PSHB",672.95,"")))</f>
        <v/>
      </c>
      <c r="X157" s="38" t="str">
        <f t="shared" si="56"/>
        <v/>
      </c>
      <c r="Y157" s="212" t="str">
        <f>IF(F157="","",IF(S157&gt;0,MIN(Att1SmallCarriers[[#This Row],[2025 Maximum Government Contribution Based on Entry in Column B
Self+1]],ROUND(S157*0.75,2)),"New Option"))</f>
        <v/>
      </c>
      <c r="Z157" s="212" t="str">
        <f>IF(F157="","",IF(T157&gt;0,MIN(Att1SmallCarriers[[#This Row],[2025 Maximum Government Contribution Based on Entry in Column B
Family]],ROUND(T157*0.75,2)),"New Option"))</f>
        <v/>
      </c>
      <c r="AA157" s="38" t="str">
        <f t="shared" si="63"/>
        <v/>
      </c>
      <c r="AB157" s="38" t="str">
        <f t="shared" si="64"/>
        <v/>
      </c>
      <c r="AC157" s="38" t="str">
        <f t="shared" si="65"/>
        <v/>
      </c>
      <c r="AD157" s="38" t="str">
        <f t="shared" si="66"/>
        <v/>
      </c>
      <c r="AE157" s="38" t="str">
        <f t="shared" si="67"/>
        <v/>
      </c>
      <c r="AF157" s="38" t="str">
        <f t="shared" si="68"/>
        <v/>
      </c>
      <c r="AG157" s="84" t="e">
        <f>ROUND(Att1SmallCarriers[[#This Row],[2025 Maximum Government Contribution Based on Entry in Column B
Self]]*(1+$B$14),2)</f>
        <v>#VALUE!</v>
      </c>
      <c r="AH157" s="84" t="e">
        <f>ROUND(Att1SmallCarriers[[#This Row],[2025 Maximum Government Contribution Based on Entry in Column B
Self+1]]*(1+$B$14),2)</f>
        <v>#VALUE!</v>
      </c>
      <c r="AI157" s="84" t="e">
        <f>ROUND(Att1SmallCarriers[[#This Row],[2025 Maximum Government Contribution Based on Entry in Column B
Family]]*(1+$B$14),2)</f>
        <v>#VALUE!</v>
      </c>
      <c r="AJ157" s="212" t="str">
        <f>IF(F157="","",MIN(Att1SmallCarriers[[#This Row],[ESTIMATED 2026 Maximum Government Contribution
Self]],ROUND(AD157*0.75,2)))</f>
        <v/>
      </c>
      <c r="AK157" s="212" t="str">
        <f>IF(F157="","",MIN(Att1SmallCarriers[[#This Row],[ESTIMATED 2026 Maximum Government Contribution
Self+1]],ROUND(AE157*0.75,2)))</f>
        <v/>
      </c>
      <c r="AL157" s="212" t="str">
        <f>IF(F157="","",MIN(Att1SmallCarriers[[#This Row],[ESTIMATED 2026 Maximum Government Contribution
Family]],ROUND(AF157*0.75,2)))</f>
        <v/>
      </c>
      <c r="AM157" s="38" t="str">
        <f t="shared" si="69"/>
        <v/>
      </c>
      <c r="AN157" s="38" t="str">
        <f t="shared" si="70"/>
        <v/>
      </c>
      <c r="AO157" s="38" t="str">
        <f t="shared" si="71"/>
        <v/>
      </c>
      <c r="AP157" s="213" t="str">
        <f t="shared" si="57"/>
        <v/>
      </c>
      <c r="AQ157" s="213" t="str">
        <f t="shared" si="58"/>
        <v/>
      </c>
      <c r="AR157" s="213" t="str">
        <f t="shared" si="59"/>
        <v/>
      </c>
    </row>
    <row r="158" spans="5:44" ht="15.6" x14ac:dyDescent="0.3">
      <c r="E158" s="130"/>
      <c r="F158" s="218"/>
      <c r="L158" s="131"/>
      <c r="N158" s="132"/>
      <c r="O158" s="40"/>
      <c r="P158" s="40"/>
      <c r="Q158" s="40"/>
      <c r="R158" s="39" t="str">
        <f t="shared" si="60"/>
        <v/>
      </c>
      <c r="S158" s="38" t="str">
        <f t="shared" si="61"/>
        <v/>
      </c>
      <c r="T158" s="38" t="str">
        <f t="shared" si="62"/>
        <v/>
      </c>
      <c r="U158" s="142" t="str">
        <f>IF(Att1SmallCarriers[[#This Row],[FEHB or PSHB]]="","",IF(Att1SmallCarriers[[#This Row],[FEHB or PSHB]]="FEHB",298.08,IF(Att1SmallCarriers[[#This Row],[FEHB or PSHB]]="PSHB",286.09,"")))</f>
        <v/>
      </c>
      <c r="V158" s="142" t="str">
        <f>IF(Att1SmallCarriers[[#This Row],[FEHB or PSHB]]="","",IF(Att1SmallCarriers[[#This Row],[FEHB or PSHB]]="FEHB",650,IF(Att1SmallCarriers[[#This Row],[FEHB or PSHB]]="PSHB",618.4,"")))</f>
        <v/>
      </c>
      <c r="W158" s="142" t="str">
        <f>IF(Att1SmallCarriers[[#This Row],[FEHB or PSHB]]="","",IF(Att1SmallCarriers[[#This Row],[FEHB or PSHB]]="FEHB",714.23,IF(Att1SmallCarriers[[#This Row],[FEHB or PSHB]]="PSHB",672.95,"")))</f>
        <v/>
      </c>
      <c r="X158" s="38" t="str">
        <f t="shared" si="56"/>
        <v/>
      </c>
      <c r="Y158" s="212" t="str">
        <f>IF(F158="","",IF(S158&gt;0,MIN(Att1SmallCarriers[[#This Row],[2025 Maximum Government Contribution Based on Entry in Column B
Self+1]],ROUND(S158*0.75,2)),"New Option"))</f>
        <v/>
      </c>
      <c r="Z158" s="212" t="str">
        <f>IF(F158="","",IF(T158&gt;0,MIN(Att1SmallCarriers[[#This Row],[2025 Maximum Government Contribution Based on Entry in Column B
Family]],ROUND(T158*0.75,2)),"New Option"))</f>
        <v/>
      </c>
      <c r="AA158" s="38" t="str">
        <f t="shared" si="63"/>
        <v/>
      </c>
      <c r="AB158" s="38" t="str">
        <f t="shared" si="64"/>
        <v/>
      </c>
      <c r="AC158" s="38" t="str">
        <f t="shared" si="65"/>
        <v/>
      </c>
      <c r="AD158" s="38" t="str">
        <f t="shared" si="66"/>
        <v/>
      </c>
      <c r="AE158" s="38" t="str">
        <f t="shared" si="67"/>
        <v/>
      </c>
      <c r="AF158" s="38" t="str">
        <f t="shared" si="68"/>
        <v/>
      </c>
      <c r="AG158" s="84" t="e">
        <f>ROUND(Att1SmallCarriers[[#This Row],[2025 Maximum Government Contribution Based on Entry in Column B
Self]]*(1+$B$14),2)</f>
        <v>#VALUE!</v>
      </c>
      <c r="AH158" s="84" t="e">
        <f>ROUND(Att1SmallCarriers[[#This Row],[2025 Maximum Government Contribution Based on Entry in Column B
Self+1]]*(1+$B$14),2)</f>
        <v>#VALUE!</v>
      </c>
      <c r="AI158" s="84" t="e">
        <f>ROUND(Att1SmallCarriers[[#This Row],[2025 Maximum Government Contribution Based on Entry in Column B
Family]]*(1+$B$14),2)</f>
        <v>#VALUE!</v>
      </c>
      <c r="AJ158" s="212" t="str">
        <f>IF(F158="","",MIN(Att1SmallCarriers[[#This Row],[ESTIMATED 2026 Maximum Government Contribution
Self]],ROUND(AD158*0.75,2)))</f>
        <v/>
      </c>
      <c r="AK158" s="212" t="str">
        <f>IF(F158="","",MIN(Att1SmallCarriers[[#This Row],[ESTIMATED 2026 Maximum Government Contribution
Self+1]],ROUND(AE158*0.75,2)))</f>
        <v/>
      </c>
      <c r="AL158" s="212" t="str">
        <f>IF(F158="","",MIN(Att1SmallCarriers[[#This Row],[ESTIMATED 2026 Maximum Government Contribution
Family]],ROUND(AF158*0.75,2)))</f>
        <v/>
      </c>
      <c r="AM158" s="38" t="str">
        <f t="shared" si="69"/>
        <v/>
      </c>
      <c r="AN158" s="38" t="str">
        <f t="shared" si="70"/>
        <v/>
      </c>
      <c r="AO158" s="38" t="str">
        <f t="shared" si="71"/>
        <v/>
      </c>
      <c r="AP158" s="213" t="str">
        <f t="shared" si="57"/>
        <v/>
      </c>
      <c r="AQ158" s="213" t="str">
        <f t="shared" si="58"/>
        <v/>
      </c>
      <c r="AR158" s="213" t="str">
        <f t="shared" si="59"/>
        <v/>
      </c>
    </row>
    <row r="159" spans="5:44" ht="15.6" x14ac:dyDescent="0.3">
      <c r="E159" s="130"/>
      <c r="F159" s="218"/>
      <c r="L159" s="131"/>
      <c r="N159" s="132"/>
      <c r="O159" s="40"/>
      <c r="P159" s="40"/>
      <c r="Q159" s="40"/>
      <c r="R159" s="39" t="str">
        <f t="shared" si="60"/>
        <v/>
      </c>
      <c r="S159" s="38" t="str">
        <f t="shared" si="61"/>
        <v/>
      </c>
      <c r="T159" s="38" t="str">
        <f t="shared" si="62"/>
        <v/>
      </c>
      <c r="U159" s="142" t="str">
        <f>IF(Att1SmallCarriers[[#This Row],[FEHB or PSHB]]="","",IF(Att1SmallCarriers[[#This Row],[FEHB or PSHB]]="FEHB",298.08,IF(Att1SmallCarriers[[#This Row],[FEHB or PSHB]]="PSHB",286.09,"")))</f>
        <v/>
      </c>
      <c r="V159" s="142" t="str">
        <f>IF(Att1SmallCarriers[[#This Row],[FEHB or PSHB]]="","",IF(Att1SmallCarriers[[#This Row],[FEHB or PSHB]]="FEHB",650,IF(Att1SmallCarriers[[#This Row],[FEHB or PSHB]]="PSHB",618.4,"")))</f>
        <v/>
      </c>
      <c r="W159" s="142" t="str">
        <f>IF(Att1SmallCarriers[[#This Row],[FEHB or PSHB]]="","",IF(Att1SmallCarriers[[#This Row],[FEHB or PSHB]]="FEHB",714.23,IF(Att1SmallCarriers[[#This Row],[FEHB or PSHB]]="PSHB",672.95,"")))</f>
        <v/>
      </c>
      <c r="X159" s="38" t="str">
        <f t="shared" si="56"/>
        <v/>
      </c>
      <c r="Y159" s="212" t="str">
        <f>IF(F159="","",IF(S159&gt;0,MIN(Att1SmallCarriers[[#This Row],[2025 Maximum Government Contribution Based on Entry in Column B
Self+1]],ROUND(S159*0.75,2)),"New Option"))</f>
        <v/>
      </c>
      <c r="Z159" s="212" t="str">
        <f>IF(F159="","",IF(T159&gt;0,MIN(Att1SmallCarriers[[#This Row],[2025 Maximum Government Contribution Based on Entry in Column B
Family]],ROUND(T159*0.75,2)),"New Option"))</f>
        <v/>
      </c>
      <c r="AA159" s="38" t="str">
        <f t="shared" si="63"/>
        <v/>
      </c>
      <c r="AB159" s="38" t="str">
        <f t="shared" si="64"/>
        <v/>
      </c>
      <c r="AC159" s="38" t="str">
        <f t="shared" si="65"/>
        <v/>
      </c>
      <c r="AD159" s="38" t="str">
        <f t="shared" si="66"/>
        <v/>
      </c>
      <c r="AE159" s="38" t="str">
        <f t="shared" si="67"/>
        <v/>
      </c>
      <c r="AF159" s="38" t="str">
        <f t="shared" si="68"/>
        <v/>
      </c>
      <c r="AG159" s="84" t="e">
        <f>ROUND(Att1SmallCarriers[[#This Row],[2025 Maximum Government Contribution Based on Entry in Column B
Self]]*(1+$B$14),2)</f>
        <v>#VALUE!</v>
      </c>
      <c r="AH159" s="84" t="e">
        <f>ROUND(Att1SmallCarriers[[#This Row],[2025 Maximum Government Contribution Based on Entry in Column B
Self+1]]*(1+$B$14),2)</f>
        <v>#VALUE!</v>
      </c>
      <c r="AI159" s="84" t="e">
        <f>ROUND(Att1SmallCarriers[[#This Row],[2025 Maximum Government Contribution Based on Entry in Column B
Family]]*(1+$B$14),2)</f>
        <v>#VALUE!</v>
      </c>
      <c r="AJ159" s="212" t="str">
        <f>IF(F159="","",MIN(Att1SmallCarriers[[#This Row],[ESTIMATED 2026 Maximum Government Contribution
Self]],ROUND(AD159*0.75,2)))</f>
        <v/>
      </c>
      <c r="AK159" s="212" t="str">
        <f>IF(F159="","",MIN(Att1SmallCarriers[[#This Row],[ESTIMATED 2026 Maximum Government Contribution
Self+1]],ROUND(AE159*0.75,2)))</f>
        <v/>
      </c>
      <c r="AL159" s="212" t="str">
        <f>IF(F159="","",MIN(Att1SmallCarriers[[#This Row],[ESTIMATED 2026 Maximum Government Contribution
Family]],ROUND(AF159*0.75,2)))</f>
        <v/>
      </c>
      <c r="AM159" s="38" t="str">
        <f t="shared" si="69"/>
        <v/>
      </c>
      <c r="AN159" s="38" t="str">
        <f t="shared" si="70"/>
        <v/>
      </c>
      <c r="AO159" s="38" t="str">
        <f t="shared" si="71"/>
        <v/>
      </c>
      <c r="AP159" s="213" t="str">
        <f t="shared" si="57"/>
        <v/>
      </c>
      <c r="AQ159" s="213" t="str">
        <f t="shared" si="58"/>
        <v/>
      </c>
      <c r="AR159" s="213" t="str">
        <f t="shared" si="59"/>
        <v/>
      </c>
    </row>
    <row r="160" spans="5:44" ht="15.6" x14ac:dyDescent="0.3">
      <c r="E160" s="130"/>
      <c r="F160" s="218"/>
      <c r="L160" s="131"/>
      <c r="N160" s="132"/>
      <c r="O160" s="40"/>
      <c r="P160" s="40"/>
      <c r="Q160" s="40"/>
      <c r="R160" s="39" t="str">
        <f t="shared" si="60"/>
        <v/>
      </c>
      <c r="S160" s="38" t="str">
        <f t="shared" si="61"/>
        <v/>
      </c>
      <c r="T160" s="38" t="str">
        <f t="shared" si="62"/>
        <v/>
      </c>
      <c r="U160" s="142" t="str">
        <f>IF(Att1SmallCarriers[[#This Row],[FEHB or PSHB]]="","",IF(Att1SmallCarriers[[#This Row],[FEHB or PSHB]]="FEHB",298.08,IF(Att1SmallCarriers[[#This Row],[FEHB or PSHB]]="PSHB",286.09,"")))</f>
        <v/>
      </c>
      <c r="V160" s="142" t="str">
        <f>IF(Att1SmallCarriers[[#This Row],[FEHB or PSHB]]="","",IF(Att1SmallCarriers[[#This Row],[FEHB or PSHB]]="FEHB",650,IF(Att1SmallCarriers[[#This Row],[FEHB or PSHB]]="PSHB",618.4,"")))</f>
        <v/>
      </c>
      <c r="W160" s="142" t="str">
        <f>IF(Att1SmallCarriers[[#This Row],[FEHB or PSHB]]="","",IF(Att1SmallCarriers[[#This Row],[FEHB or PSHB]]="FEHB",714.23,IF(Att1SmallCarriers[[#This Row],[FEHB or PSHB]]="PSHB",672.95,"")))</f>
        <v/>
      </c>
      <c r="X160" s="38" t="str">
        <f t="shared" si="56"/>
        <v/>
      </c>
      <c r="Y160" s="212" t="str">
        <f>IF(F160="","",IF(S160&gt;0,MIN(Att1SmallCarriers[[#This Row],[2025 Maximum Government Contribution Based on Entry in Column B
Self+1]],ROUND(S160*0.75,2)),"New Option"))</f>
        <v/>
      </c>
      <c r="Z160" s="212" t="str">
        <f>IF(F160="","",IF(T160&gt;0,MIN(Att1SmallCarriers[[#This Row],[2025 Maximum Government Contribution Based on Entry in Column B
Family]],ROUND(T160*0.75,2)),"New Option"))</f>
        <v/>
      </c>
      <c r="AA160" s="38" t="str">
        <f t="shared" si="63"/>
        <v/>
      </c>
      <c r="AB160" s="38" t="str">
        <f t="shared" si="64"/>
        <v/>
      </c>
      <c r="AC160" s="38" t="str">
        <f t="shared" si="65"/>
        <v/>
      </c>
      <c r="AD160" s="38" t="str">
        <f t="shared" si="66"/>
        <v/>
      </c>
      <c r="AE160" s="38" t="str">
        <f t="shared" si="67"/>
        <v/>
      </c>
      <c r="AF160" s="38" t="str">
        <f t="shared" si="68"/>
        <v/>
      </c>
      <c r="AG160" s="84" t="e">
        <f>ROUND(Att1SmallCarriers[[#This Row],[2025 Maximum Government Contribution Based on Entry in Column B
Self]]*(1+$B$14),2)</f>
        <v>#VALUE!</v>
      </c>
      <c r="AH160" s="84" t="e">
        <f>ROUND(Att1SmallCarriers[[#This Row],[2025 Maximum Government Contribution Based on Entry in Column B
Self+1]]*(1+$B$14),2)</f>
        <v>#VALUE!</v>
      </c>
      <c r="AI160" s="84" t="e">
        <f>ROUND(Att1SmallCarriers[[#This Row],[2025 Maximum Government Contribution Based on Entry in Column B
Family]]*(1+$B$14),2)</f>
        <v>#VALUE!</v>
      </c>
      <c r="AJ160" s="212" t="str">
        <f>IF(F160="","",MIN(Att1SmallCarriers[[#This Row],[ESTIMATED 2026 Maximum Government Contribution
Self]],ROUND(AD160*0.75,2)))</f>
        <v/>
      </c>
      <c r="AK160" s="212" t="str">
        <f>IF(F160="","",MIN(Att1SmallCarriers[[#This Row],[ESTIMATED 2026 Maximum Government Contribution
Self+1]],ROUND(AE160*0.75,2)))</f>
        <v/>
      </c>
      <c r="AL160" s="212" t="str">
        <f>IF(F160="","",MIN(Att1SmallCarriers[[#This Row],[ESTIMATED 2026 Maximum Government Contribution
Family]],ROUND(AF160*0.75,2)))</f>
        <v/>
      </c>
      <c r="AM160" s="38" t="str">
        <f t="shared" si="69"/>
        <v/>
      </c>
      <c r="AN160" s="38" t="str">
        <f t="shared" si="70"/>
        <v/>
      </c>
      <c r="AO160" s="38" t="str">
        <f t="shared" si="71"/>
        <v/>
      </c>
      <c r="AP160" s="213" t="str">
        <f t="shared" si="57"/>
        <v/>
      </c>
      <c r="AQ160" s="213" t="str">
        <f t="shared" si="58"/>
        <v/>
      </c>
      <c r="AR160" s="213" t="str">
        <f t="shared" si="59"/>
        <v/>
      </c>
    </row>
    <row r="161" spans="5:44" ht="15.6" x14ac:dyDescent="0.3">
      <c r="E161" s="130"/>
      <c r="F161" s="218"/>
      <c r="L161" s="131"/>
      <c r="N161" s="132"/>
      <c r="O161" s="40"/>
      <c r="P161" s="40"/>
      <c r="Q161" s="40"/>
      <c r="R161" s="39" t="str">
        <f t="shared" si="60"/>
        <v/>
      </c>
      <c r="S161" s="38" t="str">
        <f t="shared" si="61"/>
        <v/>
      </c>
      <c r="T161" s="38" t="str">
        <f t="shared" si="62"/>
        <v/>
      </c>
      <c r="U161" s="142" t="str">
        <f>IF(Att1SmallCarriers[[#This Row],[FEHB or PSHB]]="","",IF(Att1SmallCarriers[[#This Row],[FEHB or PSHB]]="FEHB",298.08,IF(Att1SmallCarriers[[#This Row],[FEHB or PSHB]]="PSHB",286.09,"")))</f>
        <v/>
      </c>
      <c r="V161" s="142" t="str">
        <f>IF(Att1SmallCarriers[[#This Row],[FEHB or PSHB]]="","",IF(Att1SmallCarriers[[#This Row],[FEHB or PSHB]]="FEHB",650,IF(Att1SmallCarriers[[#This Row],[FEHB or PSHB]]="PSHB",618.4,"")))</f>
        <v/>
      </c>
      <c r="W161" s="142" t="str">
        <f>IF(Att1SmallCarriers[[#This Row],[FEHB or PSHB]]="","",IF(Att1SmallCarriers[[#This Row],[FEHB or PSHB]]="FEHB",714.23,IF(Att1SmallCarriers[[#This Row],[FEHB or PSHB]]="PSHB",672.95,"")))</f>
        <v/>
      </c>
      <c r="X161" s="38" t="str">
        <f t="shared" si="56"/>
        <v/>
      </c>
      <c r="Y161" s="212" t="str">
        <f>IF(F161="","",IF(S161&gt;0,MIN(Att1SmallCarriers[[#This Row],[2025 Maximum Government Contribution Based on Entry in Column B
Self+1]],ROUND(S161*0.75,2)),"New Option"))</f>
        <v/>
      </c>
      <c r="Z161" s="212" t="str">
        <f>IF(F161="","",IF(T161&gt;0,MIN(Att1SmallCarriers[[#This Row],[2025 Maximum Government Contribution Based on Entry in Column B
Family]],ROUND(T161*0.75,2)),"New Option"))</f>
        <v/>
      </c>
      <c r="AA161" s="38" t="str">
        <f t="shared" si="63"/>
        <v/>
      </c>
      <c r="AB161" s="38" t="str">
        <f t="shared" si="64"/>
        <v/>
      </c>
      <c r="AC161" s="38" t="str">
        <f t="shared" si="65"/>
        <v/>
      </c>
      <c r="AD161" s="38" t="str">
        <f t="shared" si="66"/>
        <v/>
      </c>
      <c r="AE161" s="38" t="str">
        <f t="shared" si="67"/>
        <v/>
      </c>
      <c r="AF161" s="38" t="str">
        <f t="shared" si="68"/>
        <v/>
      </c>
      <c r="AG161" s="84" t="e">
        <f>ROUND(Att1SmallCarriers[[#This Row],[2025 Maximum Government Contribution Based on Entry in Column B
Self]]*(1+$B$14),2)</f>
        <v>#VALUE!</v>
      </c>
      <c r="AH161" s="84" t="e">
        <f>ROUND(Att1SmallCarriers[[#This Row],[2025 Maximum Government Contribution Based on Entry in Column B
Self+1]]*(1+$B$14),2)</f>
        <v>#VALUE!</v>
      </c>
      <c r="AI161" s="84" t="e">
        <f>ROUND(Att1SmallCarriers[[#This Row],[2025 Maximum Government Contribution Based on Entry in Column B
Family]]*(1+$B$14),2)</f>
        <v>#VALUE!</v>
      </c>
      <c r="AJ161" s="212" t="str">
        <f>IF(F161="","",MIN(Att1SmallCarriers[[#This Row],[ESTIMATED 2026 Maximum Government Contribution
Self]],ROUND(AD161*0.75,2)))</f>
        <v/>
      </c>
      <c r="AK161" s="212" t="str">
        <f>IF(F161="","",MIN(Att1SmallCarriers[[#This Row],[ESTIMATED 2026 Maximum Government Contribution
Self+1]],ROUND(AE161*0.75,2)))</f>
        <v/>
      </c>
      <c r="AL161" s="212" t="str">
        <f>IF(F161="","",MIN(Att1SmallCarriers[[#This Row],[ESTIMATED 2026 Maximum Government Contribution
Family]],ROUND(AF161*0.75,2)))</f>
        <v/>
      </c>
      <c r="AM161" s="38" t="str">
        <f t="shared" si="69"/>
        <v/>
      </c>
      <c r="AN161" s="38" t="str">
        <f t="shared" si="70"/>
        <v/>
      </c>
      <c r="AO161" s="38" t="str">
        <f t="shared" si="71"/>
        <v/>
      </c>
      <c r="AP161" s="213" t="str">
        <f t="shared" si="57"/>
        <v/>
      </c>
      <c r="AQ161" s="213" t="str">
        <f t="shared" si="58"/>
        <v/>
      </c>
      <c r="AR161" s="213" t="str">
        <f t="shared" si="59"/>
        <v/>
      </c>
    </row>
    <row r="162" spans="5:44" ht="15.6" x14ac:dyDescent="0.3">
      <c r="E162" s="130"/>
      <c r="F162" s="218"/>
      <c r="L162" s="131"/>
      <c r="N162" s="132"/>
      <c r="O162" s="40"/>
      <c r="P162" s="40"/>
      <c r="Q162" s="40"/>
      <c r="R162" s="39" t="str">
        <f t="shared" si="60"/>
        <v/>
      </c>
      <c r="S162" s="38" t="str">
        <f t="shared" si="61"/>
        <v/>
      </c>
      <c r="T162" s="38" t="str">
        <f t="shared" si="62"/>
        <v/>
      </c>
      <c r="U162" s="142" t="str">
        <f>IF(Att1SmallCarriers[[#This Row],[FEHB or PSHB]]="","",IF(Att1SmallCarriers[[#This Row],[FEHB or PSHB]]="FEHB",298.08,IF(Att1SmallCarriers[[#This Row],[FEHB or PSHB]]="PSHB",286.09,"")))</f>
        <v/>
      </c>
      <c r="V162" s="142" t="str">
        <f>IF(Att1SmallCarriers[[#This Row],[FEHB or PSHB]]="","",IF(Att1SmallCarriers[[#This Row],[FEHB or PSHB]]="FEHB",650,IF(Att1SmallCarriers[[#This Row],[FEHB or PSHB]]="PSHB",618.4,"")))</f>
        <v/>
      </c>
      <c r="W162" s="142" t="str">
        <f>IF(Att1SmallCarriers[[#This Row],[FEHB or PSHB]]="","",IF(Att1SmallCarriers[[#This Row],[FEHB or PSHB]]="FEHB",714.23,IF(Att1SmallCarriers[[#This Row],[FEHB or PSHB]]="PSHB",672.95,"")))</f>
        <v/>
      </c>
      <c r="X162" s="38" t="str">
        <f t="shared" si="56"/>
        <v/>
      </c>
      <c r="Y162" s="212" t="str">
        <f>IF(F162="","",IF(S162&gt;0,MIN(Att1SmallCarriers[[#This Row],[2025 Maximum Government Contribution Based on Entry in Column B
Self+1]],ROUND(S162*0.75,2)),"New Option"))</f>
        <v/>
      </c>
      <c r="Z162" s="212" t="str">
        <f>IF(F162="","",IF(T162&gt;0,MIN(Att1SmallCarriers[[#This Row],[2025 Maximum Government Contribution Based on Entry in Column B
Family]],ROUND(T162*0.75,2)),"New Option"))</f>
        <v/>
      </c>
      <c r="AA162" s="38" t="str">
        <f t="shared" si="63"/>
        <v/>
      </c>
      <c r="AB162" s="38" t="str">
        <f t="shared" si="64"/>
        <v/>
      </c>
      <c r="AC162" s="38" t="str">
        <f t="shared" si="65"/>
        <v/>
      </c>
      <c r="AD162" s="38" t="str">
        <f t="shared" si="66"/>
        <v/>
      </c>
      <c r="AE162" s="38" t="str">
        <f t="shared" si="67"/>
        <v/>
      </c>
      <c r="AF162" s="38" t="str">
        <f t="shared" si="68"/>
        <v/>
      </c>
      <c r="AG162" s="84" t="e">
        <f>ROUND(Att1SmallCarriers[[#This Row],[2025 Maximum Government Contribution Based on Entry in Column B
Self]]*(1+$B$14),2)</f>
        <v>#VALUE!</v>
      </c>
      <c r="AH162" s="84" t="e">
        <f>ROUND(Att1SmallCarriers[[#This Row],[2025 Maximum Government Contribution Based on Entry in Column B
Self+1]]*(1+$B$14),2)</f>
        <v>#VALUE!</v>
      </c>
      <c r="AI162" s="84" t="e">
        <f>ROUND(Att1SmallCarriers[[#This Row],[2025 Maximum Government Contribution Based on Entry in Column B
Family]]*(1+$B$14),2)</f>
        <v>#VALUE!</v>
      </c>
      <c r="AJ162" s="212" t="str">
        <f>IF(F162="","",MIN(Att1SmallCarriers[[#This Row],[ESTIMATED 2026 Maximum Government Contribution
Self]],ROUND(AD162*0.75,2)))</f>
        <v/>
      </c>
      <c r="AK162" s="212" t="str">
        <f>IF(F162="","",MIN(Att1SmallCarriers[[#This Row],[ESTIMATED 2026 Maximum Government Contribution
Self+1]],ROUND(AE162*0.75,2)))</f>
        <v/>
      </c>
      <c r="AL162" s="212" t="str">
        <f>IF(F162="","",MIN(Att1SmallCarriers[[#This Row],[ESTIMATED 2026 Maximum Government Contribution
Family]],ROUND(AF162*0.75,2)))</f>
        <v/>
      </c>
      <c r="AM162" s="38" t="str">
        <f t="shared" si="69"/>
        <v/>
      </c>
      <c r="AN162" s="38" t="str">
        <f t="shared" si="70"/>
        <v/>
      </c>
      <c r="AO162" s="38" t="str">
        <f t="shared" si="71"/>
        <v/>
      </c>
      <c r="AP162" s="213" t="str">
        <f t="shared" si="57"/>
        <v/>
      </c>
      <c r="AQ162" s="213" t="str">
        <f t="shared" si="58"/>
        <v/>
      </c>
      <c r="AR162" s="213" t="str">
        <f t="shared" si="59"/>
        <v/>
      </c>
    </row>
    <row r="163" spans="5:44" ht="15.6" x14ac:dyDescent="0.3">
      <c r="E163" s="130"/>
      <c r="F163" s="218"/>
      <c r="L163" s="131"/>
      <c r="N163" s="132"/>
      <c r="O163" s="40"/>
      <c r="P163" s="40"/>
      <c r="Q163" s="40"/>
      <c r="R163" s="39" t="str">
        <f t="shared" si="60"/>
        <v/>
      </c>
      <c r="S163" s="38" t="str">
        <f t="shared" si="61"/>
        <v/>
      </c>
      <c r="T163" s="38" t="str">
        <f t="shared" si="62"/>
        <v/>
      </c>
      <c r="U163" s="142" t="str">
        <f>IF(Att1SmallCarriers[[#This Row],[FEHB or PSHB]]="","",IF(Att1SmallCarriers[[#This Row],[FEHB or PSHB]]="FEHB",298.08,IF(Att1SmallCarriers[[#This Row],[FEHB or PSHB]]="PSHB",286.09,"")))</f>
        <v/>
      </c>
      <c r="V163" s="142" t="str">
        <f>IF(Att1SmallCarriers[[#This Row],[FEHB or PSHB]]="","",IF(Att1SmallCarriers[[#This Row],[FEHB or PSHB]]="FEHB",650,IF(Att1SmallCarriers[[#This Row],[FEHB or PSHB]]="PSHB",618.4,"")))</f>
        <v/>
      </c>
      <c r="W163" s="142" t="str">
        <f>IF(Att1SmallCarriers[[#This Row],[FEHB or PSHB]]="","",IF(Att1SmallCarriers[[#This Row],[FEHB or PSHB]]="FEHB",714.23,IF(Att1SmallCarriers[[#This Row],[FEHB or PSHB]]="PSHB",672.95,"")))</f>
        <v/>
      </c>
      <c r="X163" s="38" t="str">
        <f t="shared" si="56"/>
        <v/>
      </c>
      <c r="Y163" s="212" t="str">
        <f>IF(F163="","",IF(S163&gt;0,MIN(Att1SmallCarriers[[#This Row],[2025 Maximum Government Contribution Based on Entry in Column B
Self+1]],ROUND(S163*0.75,2)),"New Option"))</f>
        <v/>
      </c>
      <c r="Z163" s="212" t="str">
        <f>IF(F163="","",IF(T163&gt;0,MIN(Att1SmallCarriers[[#This Row],[2025 Maximum Government Contribution Based on Entry in Column B
Family]],ROUND(T163*0.75,2)),"New Option"))</f>
        <v/>
      </c>
      <c r="AA163" s="38" t="str">
        <f t="shared" si="63"/>
        <v/>
      </c>
      <c r="AB163" s="38" t="str">
        <f t="shared" si="64"/>
        <v/>
      </c>
      <c r="AC163" s="38" t="str">
        <f t="shared" si="65"/>
        <v/>
      </c>
      <c r="AD163" s="38" t="str">
        <f t="shared" si="66"/>
        <v/>
      </c>
      <c r="AE163" s="38" t="str">
        <f t="shared" si="67"/>
        <v/>
      </c>
      <c r="AF163" s="38" t="str">
        <f t="shared" si="68"/>
        <v/>
      </c>
      <c r="AG163" s="84" t="e">
        <f>ROUND(Att1SmallCarriers[[#This Row],[2025 Maximum Government Contribution Based on Entry in Column B
Self]]*(1+$B$14),2)</f>
        <v>#VALUE!</v>
      </c>
      <c r="AH163" s="84" t="e">
        <f>ROUND(Att1SmallCarriers[[#This Row],[2025 Maximum Government Contribution Based on Entry in Column B
Self+1]]*(1+$B$14),2)</f>
        <v>#VALUE!</v>
      </c>
      <c r="AI163" s="84" t="e">
        <f>ROUND(Att1SmallCarriers[[#This Row],[2025 Maximum Government Contribution Based on Entry in Column B
Family]]*(1+$B$14),2)</f>
        <v>#VALUE!</v>
      </c>
      <c r="AJ163" s="212" t="str">
        <f>IF(F163="","",MIN(Att1SmallCarriers[[#This Row],[ESTIMATED 2026 Maximum Government Contribution
Self]],ROUND(AD163*0.75,2)))</f>
        <v/>
      </c>
      <c r="AK163" s="212" t="str">
        <f>IF(F163="","",MIN(Att1SmallCarriers[[#This Row],[ESTIMATED 2026 Maximum Government Contribution
Self+1]],ROUND(AE163*0.75,2)))</f>
        <v/>
      </c>
      <c r="AL163" s="212" t="str">
        <f>IF(F163="","",MIN(Att1SmallCarriers[[#This Row],[ESTIMATED 2026 Maximum Government Contribution
Family]],ROUND(AF163*0.75,2)))</f>
        <v/>
      </c>
      <c r="AM163" s="38" t="str">
        <f t="shared" si="69"/>
        <v/>
      </c>
      <c r="AN163" s="38" t="str">
        <f t="shared" si="70"/>
        <v/>
      </c>
      <c r="AO163" s="38" t="str">
        <f t="shared" si="71"/>
        <v/>
      </c>
      <c r="AP163" s="213" t="str">
        <f t="shared" si="57"/>
        <v/>
      </c>
      <c r="AQ163" s="213" t="str">
        <f t="shared" si="58"/>
        <v/>
      </c>
      <c r="AR163" s="213" t="str">
        <f t="shared" si="59"/>
        <v/>
      </c>
    </row>
    <row r="164" spans="5:44" ht="15.6" x14ac:dyDescent="0.3">
      <c r="E164" s="130"/>
      <c r="F164" s="218"/>
      <c r="L164" s="131"/>
      <c r="N164" s="132"/>
      <c r="O164" s="40"/>
      <c r="P164" s="40"/>
      <c r="Q164" s="40"/>
      <c r="R164" s="39" t="str">
        <f t="shared" si="60"/>
        <v/>
      </c>
      <c r="S164" s="38" t="str">
        <f t="shared" si="61"/>
        <v/>
      </c>
      <c r="T164" s="38" t="str">
        <f t="shared" si="62"/>
        <v/>
      </c>
      <c r="U164" s="142" t="str">
        <f>IF(Att1SmallCarriers[[#This Row],[FEHB or PSHB]]="","",IF(Att1SmallCarriers[[#This Row],[FEHB or PSHB]]="FEHB",298.08,IF(Att1SmallCarriers[[#This Row],[FEHB or PSHB]]="PSHB",286.09,"")))</f>
        <v/>
      </c>
      <c r="V164" s="142" t="str">
        <f>IF(Att1SmallCarriers[[#This Row],[FEHB or PSHB]]="","",IF(Att1SmallCarriers[[#This Row],[FEHB or PSHB]]="FEHB",650,IF(Att1SmallCarriers[[#This Row],[FEHB or PSHB]]="PSHB",618.4,"")))</f>
        <v/>
      </c>
      <c r="W164" s="142" t="str">
        <f>IF(Att1SmallCarriers[[#This Row],[FEHB or PSHB]]="","",IF(Att1SmallCarriers[[#This Row],[FEHB or PSHB]]="FEHB",714.23,IF(Att1SmallCarriers[[#This Row],[FEHB or PSHB]]="PSHB",672.95,"")))</f>
        <v/>
      </c>
      <c r="X164" s="38" t="str">
        <f t="shared" si="56"/>
        <v/>
      </c>
      <c r="Y164" s="212" t="str">
        <f>IF(F164="","",IF(S164&gt;0,MIN(Att1SmallCarriers[[#This Row],[2025 Maximum Government Contribution Based on Entry in Column B
Self+1]],ROUND(S164*0.75,2)),"New Option"))</f>
        <v/>
      </c>
      <c r="Z164" s="212" t="str">
        <f>IF(F164="","",IF(T164&gt;0,MIN(Att1SmallCarriers[[#This Row],[2025 Maximum Government Contribution Based on Entry in Column B
Family]],ROUND(T164*0.75,2)),"New Option"))</f>
        <v/>
      </c>
      <c r="AA164" s="38" t="str">
        <f t="shared" si="63"/>
        <v/>
      </c>
      <c r="AB164" s="38" t="str">
        <f t="shared" si="64"/>
        <v/>
      </c>
      <c r="AC164" s="38" t="str">
        <f t="shared" si="65"/>
        <v/>
      </c>
      <c r="AD164" s="38" t="str">
        <f t="shared" si="66"/>
        <v/>
      </c>
      <c r="AE164" s="38" t="str">
        <f t="shared" si="67"/>
        <v/>
      </c>
      <c r="AF164" s="38" t="str">
        <f t="shared" si="68"/>
        <v/>
      </c>
      <c r="AG164" s="84" t="e">
        <f>ROUND(Att1SmallCarriers[[#This Row],[2025 Maximum Government Contribution Based on Entry in Column B
Self]]*(1+$B$14),2)</f>
        <v>#VALUE!</v>
      </c>
      <c r="AH164" s="84" t="e">
        <f>ROUND(Att1SmallCarriers[[#This Row],[2025 Maximum Government Contribution Based on Entry in Column B
Self+1]]*(1+$B$14),2)</f>
        <v>#VALUE!</v>
      </c>
      <c r="AI164" s="84" t="e">
        <f>ROUND(Att1SmallCarriers[[#This Row],[2025 Maximum Government Contribution Based on Entry in Column B
Family]]*(1+$B$14),2)</f>
        <v>#VALUE!</v>
      </c>
      <c r="AJ164" s="212" t="str">
        <f>IF(F164="","",MIN(Att1SmallCarriers[[#This Row],[ESTIMATED 2026 Maximum Government Contribution
Self]],ROUND(AD164*0.75,2)))</f>
        <v/>
      </c>
      <c r="AK164" s="212" t="str">
        <f>IF(F164="","",MIN(Att1SmallCarriers[[#This Row],[ESTIMATED 2026 Maximum Government Contribution
Self+1]],ROUND(AE164*0.75,2)))</f>
        <v/>
      </c>
      <c r="AL164" s="212" t="str">
        <f>IF(F164="","",MIN(Att1SmallCarriers[[#This Row],[ESTIMATED 2026 Maximum Government Contribution
Family]],ROUND(AF164*0.75,2)))</f>
        <v/>
      </c>
      <c r="AM164" s="38" t="str">
        <f t="shared" si="69"/>
        <v/>
      </c>
      <c r="AN164" s="38" t="str">
        <f t="shared" si="70"/>
        <v/>
      </c>
      <c r="AO164" s="38" t="str">
        <f t="shared" si="71"/>
        <v/>
      </c>
      <c r="AP164" s="213" t="str">
        <f t="shared" si="57"/>
        <v/>
      </c>
      <c r="AQ164" s="213" t="str">
        <f t="shared" si="58"/>
        <v/>
      </c>
      <c r="AR164" s="213" t="str">
        <f t="shared" si="59"/>
        <v/>
      </c>
    </row>
    <row r="165" spans="5:44" ht="15.6" x14ac:dyDescent="0.3">
      <c r="E165" s="130"/>
      <c r="F165" s="218"/>
      <c r="L165" s="131"/>
      <c r="N165" s="132"/>
      <c r="O165" s="40"/>
      <c r="P165" s="40"/>
      <c r="Q165" s="40"/>
      <c r="R165" s="39" t="str">
        <f t="shared" si="60"/>
        <v/>
      </c>
      <c r="S165" s="38" t="str">
        <f t="shared" si="61"/>
        <v/>
      </c>
      <c r="T165" s="38" t="str">
        <f t="shared" si="62"/>
        <v/>
      </c>
      <c r="U165" s="142" t="str">
        <f>IF(Att1SmallCarriers[[#This Row],[FEHB or PSHB]]="","",IF(Att1SmallCarriers[[#This Row],[FEHB or PSHB]]="FEHB",298.08,IF(Att1SmallCarriers[[#This Row],[FEHB or PSHB]]="PSHB",286.09,"")))</f>
        <v/>
      </c>
      <c r="V165" s="142" t="str">
        <f>IF(Att1SmallCarriers[[#This Row],[FEHB or PSHB]]="","",IF(Att1SmallCarriers[[#This Row],[FEHB or PSHB]]="FEHB",650,IF(Att1SmallCarriers[[#This Row],[FEHB or PSHB]]="PSHB",618.4,"")))</f>
        <v/>
      </c>
      <c r="W165" s="142" t="str">
        <f>IF(Att1SmallCarriers[[#This Row],[FEHB or PSHB]]="","",IF(Att1SmallCarriers[[#This Row],[FEHB or PSHB]]="FEHB",714.23,IF(Att1SmallCarriers[[#This Row],[FEHB or PSHB]]="PSHB",672.95,"")))</f>
        <v/>
      </c>
      <c r="X165" s="38" t="str">
        <f t="shared" si="56"/>
        <v/>
      </c>
      <c r="Y165" s="212" t="str">
        <f>IF(F165="","",IF(S165&gt;0,MIN(Att1SmallCarriers[[#This Row],[2025 Maximum Government Contribution Based on Entry in Column B
Self+1]],ROUND(S165*0.75,2)),"New Option"))</f>
        <v/>
      </c>
      <c r="Z165" s="212" t="str">
        <f>IF(F165="","",IF(T165&gt;0,MIN(Att1SmallCarriers[[#This Row],[2025 Maximum Government Contribution Based on Entry in Column B
Family]],ROUND(T165*0.75,2)),"New Option"))</f>
        <v/>
      </c>
      <c r="AA165" s="38" t="str">
        <f t="shared" si="63"/>
        <v/>
      </c>
      <c r="AB165" s="38" t="str">
        <f t="shared" si="64"/>
        <v/>
      </c>
      <c r="AC165" s="38" t="str">
        <f t="shared" si="65"/>
        <v/>
      </c>
      <c r="AD165" s="38" t="str">
        <f t="shared" si="66"/>
        <v/>
      </c>
      <c r="AE165" s="38" t="str">
        <f t="shared" si="67"/>
        <v/>
      </c>
      <c r="AF165" s="38" t="str">
        <f t="shared" si="68"/>
        <v/>
      </c>
      <c r="AG165" s="84" t="e">
        <f>ROUND(Att1SmallCarriers[[#This Row],[2025 Maximum Government Contribution Based on Entry in Column B
Self]]*(1+$B$14),2)</f>
        <v>#VALUE!</v>
      </c>
      <c r="AH165" s="84" t="e">
        <f>ROUND(Att1SmallCarriers[[#This Row],[2025 Maximum Government Contribution Based on Entry in Column B
Self+1]]*(1+$B$14),2)</f>
        <v>#VALUE!</v>
      </c>
      <c r="AI165" s="84" t="e">
        <f>ROUND(Att1SmallCarriers[[#This Row],[2025 Maximum Government Contribution Based on Entry in Column B
Family]]*(1+$B$14),2)</f>
        <v>#VALUE!</v>
      </c>
      <c r="AJ165" s="212" t="str">
        <f>IF(F165="","",MIN(Att1SmallCarriers[[#This Row],[ESTIMATED 2026 Maximum Government Contribution
Self]],ROUND(AD165*0.75,2)))</f>
        <v/>
      </c>
      <c r="AK165" s="212" t="str">
        <f>IF(F165="","",MIN(Att1SmallCarriers[[#This Row],[ESTIMATED 2026 Maximum Government Contribution
Self+1]],ROUND(AE165*0.75,2)))</f>
        <v/>
      </c>
      <c r="AL165" s="212" t="str">
        <f>IF(F165="","",MIN(Att1SmallCarriers[[#This Row],[ESTIMATED 2026 Maximum Government Contribution
Family]],ROUND(AF165*0.75,2)))</f>
        <v/>
      </c>
      <c r="AM165" s="38" t="str">
        <f t="shared" si="69"/>
        <v/>
      </c>
      <c r="AN165" s="38" t="str">
        <f t="shared" si="70"/>
        <v/>
      </c>
      <c r="AO165" s="38" t="str">
        <f t="shared" si="71"/>
        <v/>
      </c>
      <c r="AP165" s="213" t="str">
        <f t="shared" si="57"/>
        <v/>
      </c>
      <c r="AQ165" s="213" t="str">
        <f t="shared" si="58"/>
        <v/>
      </c>
      <c r="AR165" s="213" t="str">
        <f t="shared" si="59"/>
        <v/>
      </c>
    </row>
    <row r="166" spans="5:44" ht="15.6" x14ac:dyDescent="0.3">
      <c r="E166" s="130"/>
      <c r="F166" s="218"/>
      <c r="L166" s="131"/>
      <c r="N166" s="132"/>
      <c r="O166" s="40"/>
      <c r="P166" s="40"/>
      <c r="Q166" s="40"/>
      <c r="R166" s="39" t="str">
        <f t="shared" si="60"/>
        <v/>
      </c>
      <c r="S166" s="38" t="str">
        <f t="shared" si="61"/>
        <v/>
      </c>
      <c r="T166" s="38" t="str">
        <f t="shared" si="62"/>
        <v/>
      </c>
      <c r="U166" s="142" t="str">
        <f>IF(Att1SmallCarriers[[#This Row],[FEHB or PSHB]]="","",IF(Att1SmallCarriers[[#This Row],[FEHB or PSHB]]="FEHB",298.08,IF(Att1SmallCarriers[[#This Row],[FEHB or PSHB]]="PSHB",286.09,"")))</f>
        <v/>
      </c>
      <c r="V166" s="142" t="str">
        <f>IF(Att1SmallCarriers[[#This Row],[FEHB or PSHB]]="","",IF(Att1SmallCarriers[[#This Row],[FEHB or PSHB]]="FEHB",650,IF(Att1SmallCarriers[[#This Row],[FEHB or PSHB]]="PSHB",618.4,"")))</f>
        <v/>
      </c>
      <c r="W166" s="142" t="str">
        <f>IF(Att1SmallCarriers[[#This Row],[FEHB or PSHB]]="","",IF(Att1SmallCarriers[[#This Row],[FEHB or PSHB]]="FEHB",714.23,IF(Att1SmallCarriers[[#This Row],[FEHB or PSHB]]="PSHB",672.95,"")))</f>
        <v/>
      </c>
      <c r="X166" s="38" t="str">
        <f t="shared" si="56"/>
        <v/>
      </c>
      <c r="Y166" s="212" t="str">
        <f>IF(F166="","",IF(S166&gt;0,MIN(Att1SmallCarriers[[#This Row],[2025 Maximum Government Contribution Based on Entry in Column B
Self+1]],ROUND(S166*0.75,2)),"New Option"))</f>
        <v/>
      </c>
      <c r="Z166" s="212" t="str">
        <f>IF(F166="","",IF(T166&gt;0,MIN(Att1SmallCarriers[[#This Row],[2025 Maximum Government Contribution Based on Entry in Column B
Family]],ROUND(T166*0.75,2)),"New Option"))</f>
        <v/>
      </c>
      <c r="AA166" s="38" t="str">
        <f t="shared" si="63"/>
        <v/>
      </c>
      <c r="AB166" s="38" t="str">
        <f t="shared" si="64"/>
        <v/>
      </c>
      <c r="AC166" s="38" t="str">
        <f t="shared" si="65"/>
        <v/>
      </c>
      <c r="AD166" s="38" t="str">
        <f t="shared" si="66"/>
        <v/>
      </c>
      <c r="AE166" s="38" t="str">
        <f t="shared" si="67"/>
        <v/>
      </c>
      <c r="AF166" s="38" t="str">
        <f t="shared" si="68"/>
        <v/>
      </c>
      <c r="AG166" s="84" t="e">
        <f>ROUND(Att1SmallCarriers[[#This Row],[2025 Maximum Government Contribution Based on Entry in Column B
Self]]*(1+$B$14),2)</f>
        <v>#VALUE!</v>
      </c>
      <c r="AH166" s="84" t="e">
        <f>ROUND(Att1SmallCarriers[[#This Row],[2025 Maximum Government Contribution Based on Entry in Column B
Self+1]]*(1+$B$14),2)</f>
        <v>#VALUE!</v>
      </c>
      <c r="AI166" s="84" t="e">
        <f>ROUND(Att1SmallCarriers[[#This Row],[2025 Maximum Government Contribution Based on Entry in Column B
Family]]*(1+$B$14),2)</f>
        <v>#VALUE!</v>
      </c>
      <c r="AJ166" s="212" t="str">
        <f>IF(F166="","",MIN(Att1SmallCarriers[[#This Row],[ESTIMATED 2026 Maximum Government Contribution
Self]],ROUND(AD166*0.75,2)))</f>
        <v/>
      </c>
      <c r="AK166" s="212" t="str">
        <f>IF(F166="","",MIN(Att1SmallCarriers[[#This Row],[ESTIMATED 2026 Maximum Government Contribution
Self+1]],ROUND(AE166*0.75,2)))</f>
        <v/>
      </c>
      <c r="AL166" s="212" t="str">
        <f>IF(F166="","",MIN(Att1SmallCarriers[[#This Row],[ESTIMATED 2026 Maximum Government Contribution
Family]],ROUND(AF166*0.75,2)))</f>
        <v/>
      </c>
      <c r="AM166" s="38" t="str">
        <f t="shared" si="69"/>
        <v/>
      </c>
      <c r="AN166" s="38" t="str">
        <f t="shared" si="70"/>
        <v/>
      </c>
      <c r="AO166" s="38" t="str">
        <f t="shared" si="71"/>
        <v/>
      </c>
      <c r="AP166" s="213" t="str">
        <f t="shared" si="57"/>
        <v/>
      </c>
      <c r="AQ166" s="213" t="str">
        <f t="shared" si="58"/>
        <v/>
      </c>
      <c r="AR166" s="213" t="str">
        <f t="shared" si="59"/>
        <v/>
      </c>
    </row>
    <row r="167" spans="5:44" ht="15.6" x14ac:dyDescent="0.3">
      <c r="E167" s="130"/>
      <c r="F167" s="218"/>
      <c r="L167" s="131"/>
      <c r="N167" s="132"/>
      <c r="O167" s="40"/>
      <c r="P167" s="40"/>
      <c r="Q167" s="40"/>
      <c r="R167" s="39" t="str">
        <f t="shared" si="60"/>
        <v/>
      </c>
      <c r="S167" s="38" t="str">
        <f t="shared" si="61"/>
        <v/>
      </c>
      <c r="T167" s="38" t="str">
        <f t="shared" si="62"/>
        <v/>
      </c>
      <c r="U167" s="142" t="str">
        <f>IF(Att1SmallCarriers[[#This Row],[FEHB or PSHB]]="","",IF(Att1SmallCarriers[[#This Row],[FEHB or PSHB]]="FEHB",298.08,IF(Att1SmallCarriers[[#This Row],[FEHB or PSHB]]="PSHB",286.09,"")))</f>
        <v/>
      </c>
      <c r="V167" s="142" t="str">
        <f>IF(Att1SmallCarriers[[#This Row],[FEHB or PSHB]]="","",IF(Att1SmallCarriers[[#This Row],[FEHB or PSHB]]="FEHB",650,IF(Att1SmallCarriers[[#This Row],[FEHB or PSHB]]="PSHB",618.4,"")))</f>
        <v/>
      </c>
      <c r="W167" s="142" t="str">
        <f>IF(Att1SmallCarriers[[#This Row],[FEHB or PSHB]]="","",IF(Att1SmallCarriers[[#This Row],[FEHB or PSHB]]="FEHB",714.23,IF(Att1SmallCarriers[[#This Row],[FEHB or PSHB]]="PSHB",672.95,"")))</f>
        <v/>
      </c>
      <c r="X167" s="38" t="str">
        <f t="shared" si="56"/>
        <v/>
      </c>
      <c r="Y167" s="212" t="str">
        <f>IF(F167="","",IF(S167&gt;0,MIN(Att1SmallCarriers[[#This Row],[2025 Maximum Government Contribution Based on Entry in Column B
Self+1]],ROUND(S167*0.75,2)),"New Option"))</f>
        <v/>
      </c>
      <c r="Z167" s="212" t="str">
        <f>IF(F167="","",IF(T167&gt;0,MIN(Att1SmallCarriers[[#This Row],[2025 Maximum Government Contribution Based on Entry in Column B
Family]],ROUND(T167*0.75,2)),"New Option"))</f>
        <v/>
      </c>
      <c r="AA167" s="38" t="str">
        <f t="shared" si="63"/>
        <v/>
      </c>
      <c r="AB167" s="38" t="str">
        <f t="shared" si="64"/>
        <v/>
      </c>
      <c r="AC167" s="38" t="str">
        <f t="shared" si="65"/>
        <v/>
      </c>
      <c r="AD167" s="38" t="str">
        <f t="shared" si="66"/>
        <v/>
      </c>
      <c r="AE167" s="38" t="str">
        <f t="shared" si="67"/>
        <v/>
      </c>
      <c r="AF167" s="38" t="str">
        <f t="shared" si="68"/>
        <v/>
      </c>
      <c r="AG167" s="84" t="e">
        <f>ROUND(Att1SmallCarriers[[#This Row],[2025 Maximum Government Contribution Based on Entry in Column B
Self]]*(1+$B$14),2)</f>
        <v>#VALUE!</v>
      </c>
      <c r="AH167" s="84" t="e">
        <f>ROUND(Att1SmallCarriers[[#This Row],[2025 Maximum Government Contribution Based on Entry in Column B
Self+1]]*(1+$B$14),2)</f>
        <v>#VALUE!</v>
      </c>
      <c r="AI167" s="84" t="e">
        <f>ROUND(Att1SmallCarriers[[#This Row],[2025 Maximum Government Contribution Based on Entry in Column B
Family]]*(1+$B$14),2)</f>
        <v>#VALUE!</v>
      </c>
      <c r="AJ167" s="212" t="str">
        <f>IF(F167="","",MIN(Att1SmallCarriers[[#This Row],[ESTIMATED 2026 Maximum Government Contribution
Self]],ROUND(AD167*0.75,2)))</f>
        <v/>
      </c>
      <c r="AK167" s="212" t="str">
        <f>IF(F167="","",MIN(Att1SmallCarriers[[#This Row],[ESTIMATED 2026 Maximum Government Contribution
Self+1]],ROUND(AE167*0.75,2)))</f>
        <v/>
      </c>
      <c r="AL167" s="212" t="str">
        <f>IF(F167="","",MIN(Att1SmallCarriers[[#This Row],[ESTIMATED 2026 Maximum Government Contribution
Family]],ROUND(AF167*0.75,2)))</f>
        <v/>
      </c>
      <c r="AM167" s="38" t="str">
        <f t="shared" si="69"/>
        <v/>
      </c>
      <c r="AN167" s="38" t="str">
        <f t="shared" si="70"/>
        <v/>
      </c>
      <c r="AO167" s="38" t="str">
        <f t="shared" si="71"/>
        <v/>
      </c>
      <c r="AP167" s="213" t="str">
        <f t="shared" si="57"/>
        <v/>
      </c>
      <c r="AQ167" s="213" t="str">
        <f t="shared" si="58"/>
        <v/>
      </c>
      <c r="AR167" s="213" t="str">
        <f t="shared" si="59"/>
        <v/>
      </c>
    </row>
    <row r="168" spans="5:44" ht="15.6" x14ac:dyDescent="0.3">
      <c r="E168" s="130"/>
      <c r="F168" s="218"/>
      <c r="L168" s="131"/>
      <c r="N168" s="132"/>
      <c r="O168" s="40"/>
      <c r="P168" s="40"/>
      <c r="Q168" s="40"/>
      <c r="R168" s="39" t="str">
        <f t="shared" si="60"/>
        <v/>
      </c>
      <c r="S168" s="38" t="str">
        <f t="shared" si="61"/>
        <v/>
      </c>
      <c r="T168" s="38" t="str">
        <f t="shared" si="62"/>
        <v/>
      </c>
      <c r="U168" s="142" t="str">
        <f>IF(Att1SmallCarriers[[#This Row],[FEHB or PSHB]]="","",IF(Att1SmallCarriers[[#This Row],[FEHB or PSHB]]="FEHB",298.08,IF(Att1SmallCarriers[[#This Row],[FEHB or PSHB]]="PSHB",286.09,"")))</f>
        <v/>
      </c>
      <c r="V168" s="142" t="str">
        <f>IF(Att1SmallCarriers[[#This Row],[FEHB or PSHB]]="","",IF(Att1SmallCarriers[[#This Row],[FEHB or PSHB]]="FEHB",650,IF(Att1SmallCarriers[[#This Row],[FEHB or PSHB]]="PSHB",618.4,"")))</f>
        <v/>
      </c>
      <c r="W168" s="142" t="str">
        <f>IF(Att1SmallCarriers[[#This Row],[FEHB or PSHB]]="","",IF(Att1SmallCarriers[[#This Row],[FEHB or PSHB]]="FEHB",714.23,IF(Att1SmallCarriers[[#This Row],[FEHB or PSHB]]="PSHB",672.95,"")))</f>
        <v/>
      </c>
      <c r="X168" s="38" t="str">
        <f t="shared" si="56"/>
        <v/>
      </c>
      <c r="Y168" s="212" t="str">
        <f>IF(F168="","",IF(S168&gt;0,MIN(Att1SmallCarriers[[#This Row],[2025 Maximum Government Contribution Based on Entry in Column B
Self+1]],ROUND(S168*0.75,2)),"New Option"))</f>
        <v/>
      </c>
      <c r="Z168" s="212" t="str">
        <f>IF(F168="","",IF(T168&gt;0,MIN(Att1SmallCarriers[[#This Row],[2025 Maximum Government Contribution Based on Entry in Column B
Family]],ROUND(T168*0.75,2)),"New Option"))</f>
        <v/>
      </c>
      <c r="AA168" s="38" t="str">
        <f t="shared" si="63"/>
        <v/>
      </c>
      <c r="AB168" s="38" t="str">
        <f t="shared" si="64"/>
        <v/>
      </c>
      <c r="AC168" s="38" t="str">
        <f t="shared" si="65"/>
        <v/>
      </c>
      <c r="AD168" s="38" t="str">
        <f t="shared" si="66"/>
        <v/>
      </c>
      <c r="AE168" s="38" t="str">
        <f t="shared" si="67"/>
        <v/>
      </c>
      <c r="AF168" s="38" t="str">
        <f t="shared" si="68"/>
        <v/>
      </c>
      <c r="AG168" s="84" t="e">
        <f>ROUND(Att1SmallCarriers[[#This Row],[2025 Maximum Government Contribution Based on Entry in Column B
Self]]*(1+$B$14),2)</f>
        <v>#VALUE!</v>
      </c>
      <c r="AH168" s="84" t="e">
        <f>ROUND(Att1SmallCarriers[[#This Row],[2025 Maximum Government Contribution Based on Entry in Column B
Self+1]]*(1+$B$14),2)</f>
        <v>#VALUE!</v>
      </c>
      <c r="AI168" s="84" t="e">
        <f>ROUND(Att1SmallCarriers[[#This Row],[2025 Maximum Government Contribution Based on Entry in Column B
Family]]*(1+$B$14),2)</f>
        <v>#VALUE!</v>
      </c>
      <c r="AJ168" s="212" t="str">
        <f>IF(F168="","",MIN(Att1SmallCarriers[[#This Row],[ESTIMATED 2026 Maximum Government Contribution
Self]],ROUND(AD168*0.75,2)))</f>
        <v/>
      </c>
      <c r="AK168" s="212" t="str">
        <f>IF(F168="","",MIN(Att1SmallCarriers[[#This Row],[ESTIMATED 2026 Maximum Government Contribution
Self+1]],ROUND(AE168*0.75,2)))</f>
        <v/>
      </c>
      <c r="AL168" s="212" t="str">
        <f>IF(F168="","",MIN(Att1SmallCarriers[[#This Row],[ESTIMATED 2026 Maximum Government Contribution
Family]],ROUND(AF168*0.75,2)))</f>
        <v/>
      </c>
      <c r="AM168" s="38" t="str">
        <f t="shared" si="69"/>
        <v/>
      </c>
      <c r="AN168" s="38" t="str">
        <f t="shared" si="70"/>
        <v/>
      </c>
      <c r="AO168" s="38" t="str">
        <f t="shared" si="71"/>
        <v/>
      </c>
      <c r="AP168" s="213" t="str">
        <f t="shared" si="57"/>
        <v/>
      </c>
      <c r="AQ168" s="213" t="str">
        <f t="shared" si="58"/>
        <v/>
      </c>
      <c r="AR168" s="213" t="str">
        <f t="shared" si="59"/>
        <v/>
      </c>
    </row>
    <row r="169" spans="5:44" ht="15.6" x14ac:dyDescent="0.3">
      <c r="E169" s="130"/>
      <c r="F169" s="218"/>
      <c r="L169" s="131"/>
      <c r="N169" s="132"/>
      <c r="O169" s="40"/>
      <c r="P169" s="40"/>
      <c r="Q169" s="40"/>
      <c r="R169" s="39" t="str">
        <f t="shared" si="60"/>
        <v/>
      </c>
      <c r="S169" s="38" t="str">
        <f t="shared" si="61"/>
        <v/>
      </c>
      <c r="T169" s="38" t="str">
        <f t="shared" si="62"/>
        <v/>
      </c>
      <c r="U169" s="142" t="str">
        <f>IF(Att1SmallCarriers[[#This Row],[FEHB or PSHB]]="","",IF(Att1SmallCarriers[[#This Row],[FEHB or PSHB]]="FEHB",298.08,IF(Att1SmallCarriers[[#This Row],[FEHB or PSHB]]="PSHB",286.09,"")))</f>
        <v/>
      </c>
      <c r="V169" s="142" t="str">
        <f>IF(Att1SmallCarriers[[#This Row],[FEHB or PSHB]]="","",IF(Att1SmallCarriers[[#This Row],[FEHB or PSHB]]="FEHB",650,IF(Att1SmallCarriers[[#This Row],[FEHB or PSHB]]="PSHB",618.4,"")))</f>
        <v/>
      </c>
      <c r="W169" s="142" t="str">
        <f>IF(Att1SmallCarriers[[#This Row],[FEHB or PSHB]]="","",IF(Att1SmallCarriers[[#This Row],[FEHB or PSHB]]="FEHB",714.23,IF(Att1SmallCarriers[[#This Row],[FEHB or PSHB]]="PSHB",672.95,"")))</f>
        <v/>
      </c>
      <c r="X169" s="38" t="str">
        <f t="shared" si="56"/>
        <v/>
      </c>
      <c r="Y169" s="212" t="str">
        <f>IF(F169="","",IF(S169&gt;0,MIN(Att1SmallCarriers[[#This Row],[2025 Maximum Government Contribution Based on Entry in Column B
Self+1]],ROUND(S169*0.75,2)),"New Option"))</f>
        <v/>
      </c>
      <c r="Z169" s="212" t="str">
        <f>IF(F169="","",IF(T169&gt;0,MIN(Att1SmallCarriers[[#This Row],[2025 Maximum Government Contribution Based on Entry in Column B
Family]],ROUND(T169*0.75,2)),"New Option"))</f>
        <v/>
      </c>
      <c r="AA169" s="38" t="str">
        <f t="shared" si="63"/>
        <v/>
      </c>
      <c r="AB169" s="38" t="str">
        <f t="shared" si="64"/>
        <v/>
      </c>
      <c r="AC169" s="38" t="str">
        <f t="shared" si="65"/>
        <v/>
      </c>
      <c r="AD169" s="38" t="str">
        <f t="shared" si="66"/>
        <v/>
      </c>
      <c r="AE169" s="38" t="str">
        <f t="shared" si="67"/>
        <v/>
      </c>
      <c r="AF169" s="38" t="str">
        <f t="shared" si="68"/>
        <v/>
      </c>
      <c r="AG169" s="84" t="e">
        <f>ROUND(Att1SmallCarriers[[#This Row],[2025 Maximum Government Contribution Based on Entry in Column B
Self]]*(1+$B$14),2)</f>
        <v>#VALUE!</v>
      </c>
      <c r="AH169" s="84" t="e">
        <f>ROUND(Att1SmallCarriers[[#This Row],[2025 Maximum Government Contribution Based on Entry in Column B
Self+1]]*(1+$B$14),2)</f>
        <v>#VALUE!</v>
      </c>
      <c r="AI169" s="84" t="e">
        <f>ROUND(Att1SmallCarriers[[#This Row],[2025 Maximum Government Contribution Based on Entry in Column B
Family]]*(1+$B$14),2)</f>
        <v>#VALUE!</v>
      </c>
      <c r="AJ169" s="212" t="str">
        <f>IF(F169="","",MIN(Att1SmallCarriers[[#This Row],[ESTIMATED 2026 Maximum Government Contribution
Self]],ROUND(AD169*0.75,2)))</f>
        <v/>
      </c>
      <c r="AK169" s="212" t="str">
        <f>IF(F169="","",MIN(Att1SmallCarriers[[#This Row],[ESTIMATED 2026 Maximum Government Contribution
Self+1]],ROUND(AE169*0.75,2)))</f>
        <v/>
      </c>
      <c r="AL169" s="212" t="str">
        <f>IF(F169="","",MIN(Att1SmallCarriers[[#This Row],[ESTIMATED 2026 Maximum Government Contribution
Family]],ROUND(AF169*0.75,2)))</f>
        <v/>
      </c>
      <c r="AM169" s="38" t="str">
        <f t="shared" si="69"/>
        <v/>
      </c>
      <c r="AN169" s="38" t="str">
        <f t="shared" si="70"/>
        <v/>
      </c>
      <c r="AO169" s="38" t="str">
        <f t="shared" si="71"/>
        <v/>
      </c>
      <c r="AP169" s="213" t="str">
        <f t="shared" si="57"/>
        <v/>
      </c>
      <c r="AQ169" s="213" t="str">
        <f t="shared" si="58"/>
        <v/>
      </c>
      <c r="AR169" s="213" t="str">
        <f t="shared" si="59"/>
        <v/>
      </c>
    </row>
    <row r="170" spans="5:44" ht="15.6" x14ac:dyDescent="0.3">
      <c r="E170" s="130"/>
      <c r="F170" s="218"/>
      <c r="L170" s="131"/>
      <c r="N170" s="132"/>
      <c r="O170" s="40"/>
      <c r="P170" s="40"/>
      <c r="Q170" s="40"/>
      <c r="R170" s="39" t="str">
        <f t="shared" si="60"/>
        <v/>
      </c>
      <c r="S170" s="38" t="str">
        <f t="shared" si="61"/>
        <v/>
      </c>
      <c r="T170" s="38" t="str">
        <f t="shared" si="62"/>
        <v/>
      </c>
      <c r="U170" s="142" t="str">
        <f>IF(Att1SmallCarriers[[#This Row],[FEHB or PSHB]]="","",IF(Att1SmallCarriers[[#This Row],[FEHB or PSHB]]="FEHB",298.08,IF(Att1SmallCarriers[[#This Row],[FEHB or PSHB]]="PSHB",286.09,"")))</f>
        <v/>
      </c>
      <c r="V170" s="142" t="str">
        <f>IF(Att1SmallCarriers[[#This Row],[FEHB or PSHB]]="","",IF(Att1SmallCarriers[[#This Row],[FEHB or PSHB]]="FEHB",650,IF(Att1SmallCarriers[[#This Row],[FEHB or PSHB]]="PSHB",618.4,"")))</f>
        <v/>
      </c>
      <c r="W170" s="142" t="str">
        <f>IF(Att1SmallCarriers[[#This Row],[FEHB or PSHB]]="","",IF(Att1SmallCarriers[[#This Row],[FEHB or PSHB]]="FEHB",714.23,IF(Att1SmallCarriers[[#This Row],[FEHB or PSHB]]="PSHB",672.95,"")))</f>
        <v/>
      </c>
      <c r="X170" s="38" t="str">
        <f t="shared" si="56"/>
        <v/>
      </c>
      <c r="Y170" s="212" t="str">
        <f>IF(F170="","",IF(S170&gt;0,MIN(Att1SmallCarriers[[#This Row],[2025 Maximum Government Contribution Based on Entry in Column B
Self+1]],ROUND(S170*0.75,2)),"New Option"))</f>
        <v/>
      </c>
      <c r="Z170" s="212" t="str">
        <f>IF(F170="","",IF(T170&gt;0,MIN(Att1SmallCarriers[[#This Row],[2025 Maximum Government Contribution Based on Entry in Column B
Family]],ROUND(T170*0.75,2)),"New Option"))</f>
        <v/>
      </c>
      <c r="AA170" s="38" t="str">
        <f t="shared" si="63"/>
        <v/>
      </c>
      <c r="AB170" s="38" t="str">
        <f t="shared" si="64"/>
        <v/>
      </c>
      <c r="AC170" s="38" t="str">
        <f t="shared" si="65"/>
        <v/>
      </c>
      <c r="AD170" s="38" t="str">
        <f t="shared" si="66"/>
        <v/>
      </c>
      <c r="AE170" s="38" t="str">
        <f t="shared" si="67"/>
        <v/>
      </c>
      <c r="AF170" s="38" t="str">
        <f t="shared" si="68"/>
        <v/>
      </c>
      <c r="AG170" s="84" t="e">
        <f>ROUND(Att1SmallCarriers[[#This Row],[2025 Maximum Government Contribution Based on Entry in Column B
Self]]*(1+$B$14),2)</f>
        <v>#VALUE!</v>
      </c>
      <c r="AH170" s="84" t="e">
        <f>ROUND(Att1SmallCarriers[[#This Row],[2025 Maximum Government Contribution Based on Entry in Column B
Self+1]]*(1+$B$14),2)</f>
        <v>#VALUE!</v>
      </c>
      <c r="AI170" s="84" t="e">
        <f>ROUND(Att1SmallCarriers[[#This Row],[2025 Maximum Government Contribution Based on Entry in Column B
Family]]*(1+$B$14),2)</f>
        <v>#VALUE!</v>
      </c>
      <c r="AJ170" s="212" t="str">
        <f>IF(F170="","",MIN(Att1SmallCarriers[[#This Row],[ESTIMATED 2026 Maximum Government Contribution
Self]],ROUND(AD170*0.75,2)))</f>
        <v/>
      </c>
      <c r="AK170" s="212" t="str">
        <f>IF(F170="","",MIN(Att1SmallCarriers[[#This Row],[ESTIMATED 2026 Maximum Government Contribution
Self+1]],ROUND(AE170*0.75,2)))</f>
        <v/>
      </c>
      <c r="AL170" s="212" t="str">
        <f>IF(F170="","",MIN(Att1SmallCarriers[[#This Row],[ESTIMATED 2026 Maximum Government Contribution
Family]],ROUND(AF170*0.75,2)))</f>
        <v/>
      </c>
      <c r="AM170" s="38" t="str">
        <f t="shared" si="69"/>
        <v/>
      </c>
      <c r="AN170" s="38" t="str">
        <f t="shared" si="70"/>
        <v/>
      </c>
      <c r="AO170" s="38" t="str">
        <f t="shared" si="71"/>
        <v/>
      </c>
      <c r="AP170" s="213" t="str">
        <f t="shared" si="57"/>
        <v/>
      </c>
      <c r="AQ170" s="213" t="str">
        <f t="shared" si="58"/>
        <v/>
      </c>
      <c r="AR170" s="213" t="str">
        <f t="shared" si="59"/>
        <v/>
      </c>
    </row>
    <row r="171" spans="5:44" ht="15.6" x14ac:dyDescent="0.3">
      <c r="E171" s="130"/>
      <c r="F171" s="218"/>
      <c r="L171" s="131"/>
      <c r="N171" s="132"/>
      <c r="O171" s="40"/>
      <c r="P171" s="40"/>
      <c r="Q171" s="40"/>
      <c r="R171" s="39" t="str">
        <f t="shared" si="60"/>
        <v/>
      </c>
      <c r="S171" s="38" t="str">
        <f t="shared" si="61"/>
        <v/>
      </c>
      <c r="T171" s="38" t="str">
        <f t="shared" si="62"/>
        <v/>
      </c>
      <c r="U171" s="142" t="str">
        <f>IF(Att1SmallCarriers[[#This Row],[FEHB or PSHB]]="","",IF(Att1SmallCarriers[[#This Row],[FEHB or PSHB]]="FEHB",298.08,IF(Att1SmallCarriers[[#This Row],[FEHB or PSHB]]="PSHB",286.09,"")))</f>
        <v/>
      </c>
      <c r="V171" s="142" t="str">
        <f>IF(Att1SmallCarriers[[#This Row],[FEHB or PSHB]]="","",IF(Att1SmallCarriers[[#This Row],[FEHB or PSHB]]="FEHB",650,IF(Att1SmallCarriers[[#This Row],[FEHB or PSHB]]="PSHB",618.4,"")))</f>
        <v/>
      </c>
      <c r="W171" s="142" t="str">
        <f>IF(Att1SmallCarriers[[#This Row],[FEHB or PSHB]]="","",IF(Att1SmallCarriers[[#This Row],[FEHB or PSHB]]="FEHB",714.23,IF(Att1SmallCarriers[[#This Row],[FEHB or PSHB]]="PSHB",672.95,"")))</f>
        <v/>
      </c>
      <c r="X171" s="38" t="str">
        <f t="shared" si="56"/>
        <v/>
      </c>
      <c r="Y171" s="212" t="str">
        <f>IF(F171="","",IF(S171&gt;0,MIN(Att1SmallCarriers[[#This Row],[2025 Maximum Government Contribution Based on Entry in Column B
Self+1]],ROUND(S171*0.75,2)),"New Option"))</f>
        <v/>
      </c>
      <c r="Z171" s="212" t="str">
        <f>IF(F171="","",IF(T171&gt;0,MIN(Att1SmallCarriers[[#This Row],[2025 Maximum Government Contribution Based on Entry in Column B
Family]],ROUND(T171*0.75,2)),"New Option"))</f>
        <v/>
      </c>
      <c r="AA171" s="38" t="str">
        <f t="shared" si="63"/>
        <v/>
      </c>
      <c r="AB171" s="38" t="str">
        <f t="shared" si="64"/>
        <v/>
      </c>
      <c r="AC171" s="38" t="str">
        <f t="shared" si="65"/>
        <v/>
      </c>
      <c r="AD171" s="38" t="str">
        <f t="shared" si="66"/>
        <v/>
      </c>
      <c r="AE171" s="38" t="str">
        <f t="shared" si="67"/>
        <v/>
      </c>
      <c r="AF171" s="38" t="str">
        <f t="shared" si="68"/>
        <v/>
      </c>
      <c r="AG171" s="84" t="e">
        <f>ROUND(Att1SmallCarriers[[#This Row],[2025 Maximum Government Contribution Based on Entry in Column B
Self]]*(1+$B$14),2)</f>
        <v>#VALUE!</v>
      </c>
      <c r="AH171" s="84" t="e">
        <f>ROUND(Att1SmallCarriers[[#This Row],[2025 Maximum Government Contribution Based on Entry in Column B
Self+1]]*(1+$B$14),2)</f>
        <v>#VALUE!</v>
      </c>
      <c r="AI171" s="84" t="e">
        <f>ROUND(Att1SmallCarriers[[#This Row],[2025 Maximum Government Contribution Based on Entry in Column B
Family]]*(1+$B$14),2)</f>
        <v>#VALUE!</v>
      </c>
      <c r="AJ171" s="212" t="str">
        <f>IF(F171="","",MIN(Att1SmallCarriers[[#This Row],[ESTIMATED 2026 Maximum Government Contribution
Self]],ROUND(AD171*0.75,2)))</f>
        <v/>
      </c>
      <c r="AK171" s="212" t="str">
        <f>IF(F171="","",MIN(Att1SmallCarriers[[#This Row],[ESTIMATED 2026 Maximum Government Contribution
Self+1]],ROUND(AE171*0.75,2)))</f>
        <v/>
      </c>
      <c r="AL171" s="212" t="str">
        <f>IF(F171="","",MIN(Att1SmallCarriers[[#This Row],[ESTIMATED 2026 Maximum Government Contribution
Family]],ROUND(AF171*0.75,2)))</f>
        <v/>
      </c>
      <c r="AM171" s="38" t="str">
        <f t="shared" si="69"/>
        <v/>
      </c>
      <c r="AN171" s="38" t="str">
        <f t="shared" si="70"/>
        <v/>
      </c>
      <c r="AO171" s="38" t="str">
        <f t="shared" si="71"/>
        <v/>
      </c>
      <c r="AP171" s="213" t="str">
        <f t="shared" si="57"/>
        <v/>
      </c>
      <c r="AQ171" s="213" t="str">
        <f t="shared" si="58"/>
        <v/>
      </c>
      <c r="AR171" s="213" t="str">
        <f t="shared" si="59"/>
        <v/>
      </c>
    </row>
    <row r="172" spans="5:44" ht="15.6" x14ac:dyDescent="0.3">
      <c r="E172" s="130"/>
      <c r="F172" s="218"/>
      <c r="L172" s="131"/>
      <c r="N172" s="132"/>
      <c r="O172" s="40"/>
      <c r="P172" s="40"/>
      <c r="Q172" s="40"/>
      <c r="R172" s="39" t="str">
        <f t="shared" si="60"/>
        <v/>
      </c>
      <c r="S172" s="38" t="str">
        <f t="shared" si="61"/>
        <v/>
      </c>
      <c r="T172" s="38" t="str">
        <f t="shared" si="62"/>
        <v/>
      </c>
      <c r="U172" s="142" t="str">
        <f>IF(Att1SmallCarriers[[#This Row],[FEHB or PSHB]]="","",IF(Att1SmallCarriers[[#This Row],[FEHB or PSHB]]="FEHB",298.08,IF(Att1SmallCarriers[[#This Row],[FEHB or PSHB]]="PSHB",286.09,"")))</f>
        <v/>
      </c>
      <c r="V172" s="142" t="str">
        <f>IF(Att1SmallCarriers[[#This Row],[FEHB or PSHB]]="","",IF(Att1SmallCarriers[[#This Row],[FEHB or PSHB]]="FEHB",650,IF(Att1SmallCarriers[[#This Row],[FEHB or PSHB]]="PSHB",618.4,"")))</f>
        <v/>
      </c>
      <c r="W172" s="142" t="str">
        <f>IF(Att1SmallCarriers[[#This Row],[FEHB or PSHB]]="","",IF(Att1SmallCarriers[[#This Row],[FEHB or PSHB]]="FEHB",714.23,IF(Att1SmallCarriers[[#This Row],[FEHB or PSHB]]="PSHB",672.95,"")))</f>
        <v/>
      </c>
      <c r="X172" s="38" t="str">
        <f t="shared" si="56"/>
        <v/>
      </c>
      <c r="Y172" s="212" t="str">
        <f>IF(F172="","",IF(S172&gt;0,MIN(Att1SmallCarriers[[#This Row],[2025 Maximum Government Contribution Based on Entry in Column B
Self+1]],ROUND(S172*0.75,2)),"New Option"))</f>
        <v/>
      </c>
      <c r="Z172" s="212" t="str">
        <f>IF(F172="","",IF(T172&gt;0,MIN(Att1SmallCarriers[[#This Row],[2025 Maximum Government Contribution Based on Entry in Column B
Family]],ROUND(T172*0.75,2)),"New Option"))</f>
        <v/>
      </c>
      <c r="AA172" s="38" t="str">
        <f t="shared" si="63"/>
        <v/>
      </c>
      <c r="AB172" s="38" t="str">
        <f t="shared" si="64"/>
        <v/>
      </c>
      <c r="AC172" s="38" t="str">
        <f t="shared" si="65"/>
        <v/>
      </c>
      <c r="AD172" s="38" t="str">
        <f t="shared" si="66"/>
        <v/>
      </c>
      <c r="AE172" s="38" t="str">
        <f t="shared" si="67"/>
        <v/>
      </c>
      <c r="AF172" s="38" t="str">
        <f t="shared" si="68"/>
        <v/>
      </c>
      <c r="AG172" s="84" t="e">
        <f>ROUND(Att1SmallCarriers[[#This Row],[2025 Maximum Government Contribution Based on Entry in Column B
Self]]*(1+$B$14),2)</f>
        <v>#VALUE!</v>
      </c>
      <c r="AH172" s="84" t="e">
        <f>ROUND(Att1SmallCarriers[[#This Row],[2025 Maximum Government Contribution Based on Entry in Column B
Self+1]]*(1+$B$14),2)</f>
        <v>#VALUE!</v>
      </c>
      <c r="AI172" s="84" t="e">
        <f>ROUND(Att1SmallCarriers[[#This Row],[2025 Maximum Government Contribution Based on Entry in Column B
Family]]*(1+$B$14),2)</f>
        <v>#VALUE!</v>
      </c>
      <c r="AJ172" s="212" t="str">
        <f>IF(F172="","",MIN(Att1SmallCarriers[[#This Row],[ESTIMATED 2026 Maximum Government Contribution
Self]],ROUND(AD172*0.75,2)))</f>
        <v/>
      </c>
      <c r="AK172" s="212" t="str">
        <f>IF(F172="","",MIN(Att1SmallCarriers[[#This Row],[ESTIMATED 2026 Maximum Government Contribution
Self+1]],ROUND(AE172*0.75,2)))</f>
        <v/>
      </c>
      <c r="AL172" s="212" t="str">
        <f>IF(F172="","",MIN(Att1SmallCarriers[[#This Row],[ESTIMATED 2026 Maximum Government Contribution
Family]],ROUND(AF172*0.75,2)))</f>
        <v/>
      </c>
      <c r="AM172" s="38" t="str">
        <f t="shared" si="69"/>
        <v/>
      </c>
      <c r="AN172" s="38" t="str">
        <f t="shared" si="70"/>
        <v/>
      </c>
      <c r="AO172" s="38" t="str">
        <f t="shared" si="71"/>
        <v/>
      </c>
      <c r="AP172" s="213" t="str">
        <f t="shared" si="57"/>
        <v/>
      </c>
      <c r="AQ172" s="213" t="str">
        <f t="shared" si="58"/>
        <v/>
      </c>
      <c r="AR172" s="213" t="str">
        <f t="shared" si="59"/>
        <v/>
      </c>
    </row>
    <row r="173" spans="5:44" ht="15.6" x14ac:dyDescent="0.3">
      <c r="E173" s="130"/>
      <c r="F173" s="218"/>
      <c r="L173" s="131"/>
      <c r="N173" s="132"/>
      <c r="O173" s="40"/>
      <c r="P173" s="40"/>
      <c r="Q173" s="40"/>
      <c r="R173" s="39" t="str">
        <f t="shared" si="60"/>
        <v/>
      </c>
      <c r="S173" s="38" t="str">
        <f t="shared" si="61"/>
        <v/>
      </c>
      <c r="T173" s="38" t="str">
        <f t="shared" si="62"/>
        <v/>
      </c>
      <c r="U173" s="142" t="str">
        <f>IF(Att1SmallCarriers[[#This Row],[FEHB or PSHB]]="","",IF(Att1SmallCarriers[[#This Row],[FEHB or PSHB]]="FEHB",298.08,IF(Att1SmallCarriers[[#This Row],[FEHB or PSHB]]="PSHB",286.09,"")))</f>
        <v/>
      </c>
      <c r="V173" s="142" t="str">
        <f>IF(Att1SmallCarriers[[#This Row],[FEHB or PSHB]]="","",IF(Att1SmallCarriers[[#This Row],[FEHB or PSHB]]="FEHB",650,IF(Att1SmallCarriers[[#This Row],[FEHB or PSHB]]="PSHB",618.4,"")))</f>
        <v/>
      </c>
      <c r="W173" s="142" t="str">
        <f>IF(Att1SmallCarriers[[#This Row],[FEHB or PSHB]]="","",IF(Att1SmallCarriers[[#This Row],[FEHB or PSHB]]="FEHB",714.23,IF(Att1SmallCarriers[[#This Row],[FEHB or PSHB]]="PSHB",672.95,"")))</f>
        <v/>
      </c>
      <c r="X173" s="38" t="str">
        <f t="shared" si="56"/>
        <v/>
      </c>
      <c r="Y173" s="212" t="str">
        <f>IF(F173="","",IF(S173&gt;0,MIN(Att1SmallCarriers[[#This Row],[2025 Maximum Government Contribution Based on Entry in Column B
Self+1]],ROUND(S173*0.75,2)),"New Option"))</f>
        <v/>
      </c>
      <c r="Z173" s="212" t="str">
        <f>IF(F173="","",IF(T173&gt;0,MIN(Att1SmallCarriers[[#This Row],[2025 Maximum Government Contribution Based on Entry in Column B
Family]],ROUND(T173*0.75,2)),"New Option"))</f>
        <v/>
      </c>
      <c r="AA173" s="38" t="str">
        <f t="shared" si="63"/>
        <v/>
      </c>
      <c r="AB173" s="38" t="str">
        <f t="shared" si="64"/>
        <v/>
      </c>
      <c r="AC173" s="38" t="str">
        <f t="shared" si="65"/>
        <v/>
      </c>
      <c r="AD173" s="38" t="str">
        <f t="shared" si="66"/>
        <v/>
      </c>
      <c r="AE173" s="38" t="str">
        <f t="shared" si="67"/>
        <v/>
      </c>
      <c r="AF173" s="38" t="str">
        <f t="shared" si="68"/>
        <v/>
      </c>
      <c r="AG173" s="84" t="e">
        <f>ROUND(Att1SmallCarriers[[#This Row],[2025 Maximum Government Contribution Based on Entry in Column B
Self]]*(1+$B$14),2)</f>
        <v>#VALUE!</v>
      </c>
      <c r="AH173" s="84" t="e">
        <f>ROUND(Att1SmallCarriers[[#This Row],[2025 Maximum Government Contribution Based on Entry in Column B
Self+1]]*(1+$B$14),2)</f>
        <v>#VALUE!</v>
      </c>
      <c r="AI173" s="84" t="e">
        <f>ROUND(Att1SmallCarriers[[#This Row],[2025 Maximum Government Contribution Based on Entry in Column B
Family]]*(1+$B$14),2)</f>
        <v>#VALUE!</v>
      </c>
      <c r="AJ173" s="212" t="str">
        <f>IF(F173="","",MIN(Att1SmallCarriers[[#This Row],[ESTIMATED 2026 Maximum Government Contribution
Self]],ROUND(AD173*0.75,2)))</f>
        <v/>
      </c>
      <c r="AK173" s="212" t="str">
        <f>IF(F173="","",MIN(Att1SmallCarriers[[#This Row],[ESTIMATED 2026 Maximum Government Contribution
Self+1]],ROUND(AE173*0.75,2)))</f>
        <v/>
      </c>
      <c r="AL173" s="212" t="str">
        <f>IF(F173="","",MIN(Att1SmallCarriers[[#This Row],[ESTIMATED 2026 Maximum Government Contribution
Family]],ROUND(AF173*0.75,2)))</f>
        <v/>
      </c>
      <c r="AM173" s="38" t="str">
        <f t="shared" si="69"/>
        <v/>
      </c>
      <c r="AN173" s="38" t="str">
        <f t="shared" si="70"/>
        <v/>
      </c>
      <c r="AO173" s="38" t="str">
        <f t="shared" si="71"/>
        <v/>
      </c>
      <c r="AP173" s="213" t="str">
        <f t="shared" si="57"/>
        <v/>
      </c>
      <c r="AQ173" s="213" t="str">
        <f t="shared" si="58"/>
        <v/>
      </c>
      <c r="AR173" s="213" t="str">
        <f t="shared" si="59"/>
        <v/>
      </c>
    </row>
    <row r="174" spans="5:44" ht="15.6" x14ac:dyDescent="0.3">
      <c r="E174" s="130"/>
      <c r="F174" s="218"/>
      <c r="L174" s="131"/>
      <c r="N174" s="132"/>
      <c r="O174" s="40"/>
      <c r="P174" s="40"/>
      <c r="Q174" s="40"/>
      <c r="R174" s="39" t="str">
        <f t="shared" si="60"/>
        <v/>
      </c>
      <c r="S174" s="38" t="str">
        <f t="shared" si="61"/>
        <v/>
      </c>
      <c r="T174" s="38" t="str">
        <f t="shared" si="62"/>
        <v/>
      </c>
      <c r="U174" s="142" t="str">
        <f>IF(Att1SmallCarriers[[#This Row],[FEHB or PSHB]]="","",IF(Att1SmallCarriers[[#This Row],[FEHB or PSHB]]="FEHB",298.08,IF(Att1SmallCarriers[[#This Row],[FEHB or PSHB]]="PSHB",286.09,"")))</f>
        <v/>
      </c>
      <c r="V174" s="142" t="str">
        <f>IF(Att1SmallCarriers[[#This Row],[FEHB or PSHB]]="","",IF(Att1SmallCarriers[[#This Row],[FEHB or PSHB]]="FEHB",650,IF(Att1SmallCarriers[[#This Row],[FEHB or PSHB]]="PSHB",618.4,"")))</f>
        <v/>
      </c>
      <c r="W174" s="142" t="str">
        <f>IF(Att1SmallCarriers[[#This Row],[FEHB or PSHB]]="","",IF(Att1SmallCarriers[[#This Row],[FEHB or PSHB]]="FEHB",714.23,IF(Att1SmallCarriers[[#This Row],[FEHB or PSHB]]="PSHB",672.95,"")))</f>
        <v/>
      </c>
      <c r="X174" s="38" t="str">
        <f t="shared" si="56"/>
        <v/>
      </c>
      <c r="Y174" s="212" t="str">
        <f>IF(F174="","",IF(S174&gt;0,MIN(Att1SmallCarriers[[#This Row],[2025 Maximum Government Contribution Based on Entry in Column B
Self+1]],ROUND(S174*0.75,2)),"New Option"))</f>
        <v/>
      </c>
      <c r="Z174" s="212" t="str">
        <f>IF(F174="","",IF(T174&gt;0,MIN(Att1SmallCarriers[[#This Row],[2025 Maximum Government Contribution Based on Entry in Column B
Family]],ROUND(T174*0.75,2)),"New Option"))</f>
        <v/>
      </c>
      <c r="AA174" s="38" t="str">
        <f t="shared" si="63"/>
        <v/>
      </c>
      <c r="AB174" s="38" t="str">
        <f t="shared" si="64"/>
        <v/>
      </c>
      <c r="AC174" s="38" t="str">
        <f t="shared" si="65"/>
        <v/>
      </c>
      <c r="AD174" s="38" t="str">
        <f t="shared" si="66"/>
        <v/>
      </c>
      <c r="AE174" s="38" t="str">
        <f t="shared" si="67"/>
        <v/>
      </c>
      <c r="AF174" s="38" t="str">
        <f t="shared" si="68"/>
        <v/>
      </c>
      <c r="AG174" s="84" t="e">
        <f>ROUND(Att1SmallCarriers[[#This Row],[2025 Maximum Government Contribution Based on Entry in Column B
Self]]*(1+$B$14),2)</f>
        <v>#VALUE!</v>
      </c>
      <c r="AH174" s="84" t="e">
        <f>ROUND(Att1SmallCarriers[[#This Row],[2025 Maximum Government Contribution Based on Entry in Column B
Self+1]]*(1+$B$14),2)</f>
        <v>#VALUE!</v>
      </c>
      <c r="AI174" s="84" t="e">
        <f>ROUND(Att1SmallCarriers[[#This Row],[2025 Maximum Government Contribution Based on Entry in Column B
Family]]*(1+$B$14),2)</f>
        <v>#VALUE!</v>
      </c>
      <c r="AJ174" s="212" t="str">
        <f>IF(F174="","",MIN(Att1SmallCarriers[[#This Row],[ESTIMATED 2026 Maximum Government Contribution
Self]],ROUND(AD174*0.75,2)))</f>
        <v/>
      </c>
      <c r="AK174" s="212" t="str">
        <f>IF(F174="","",MIN(Att1SmallCarriers[[#This Row],[ESTIMATED 2026 Maximum Government Contribution
Self+1]],ROUND(AE174*0.75,2)))</f>
        <v/>
      </c>
      <c r="AL174" s="212" t="str">
        <f>IF(F174="","",MIN(Att1SmallCarriers[[#This Row],[ESTIMATED 2026 Maximum Government Contribution
Family]],ROUND(AF174*0.75,2)))</f>
        <v/>
      </c>
      <c r="AM174" s="38" t="str">
        <f t="shared" si="69"/>
        <v/>
      </c>
      <c r="AN174" s="38" t="str">
        <f t="shared" si="70"/>
        <v/>
      </c>
      <c r="AO174" s="38" t="str">
        <f t="shared" si="71"/>
        <v/>
      </c>
      <c r="AP174" s="213" t="str">
        <f t="shared" si="57"/>
        <v/>
      </c>
      <c r="AQ174" s="213" t="str">
        <f t="shared" si="58"/>
        <v/>
      </c>
      <c r="AR174" s="213" t="str">
        <f t="shared" si="59"/>
        <v/>
      </c>
    </row>
    <row r="175" spans="5:44" ht="15.6" x14ac:dyDescent="0.3">
      <c r="E175" s="130"/>
      <c r="F175" s="218"/>
      <c r="L175" s="131"/>
      <c r="N175" s="132"/>
      <c r="O175" s="40"/>
      <c r="P175" s="40"/>
      <c r="Q175" s="40"/>
      <c r="R175" s="39" t="str">
        <f t="shared" si="60"/>
        <v/>
      </c>
      <c r="S175" s="38" t="str">
        <f t="shared" si="61"/>
        <v/>
      </c>
      <c r="T175" s="38" t="str">
        <f t="shared" si="62"/>
        <v/>
      </c>
      <c r="U175" s="142" t="str">
        <f>IF(Att1SmallCarriers[[#This Row],[FEHB or PSHB]]="","",IF(Att1SmallCarriers[[#This Row],[FEHB or PSHB]]="FEHB",298.08,IF(Att1SmallCarriers[[#This Row],[FEHB or PSHB]]="PSHB",286.09,"")))</f>
        <v/>
      </c>
      <c r="V175" s="142" t="str">
        <f>IF(Att1SmallCarriers[[#This Row],[FEHB or PSHB]]="","",IF(Att1SmallCarriers[[#This Row],[FEHB or PSHB]]="FEHB",650,IF(Att1SmallCarriers[[#This Row],[FEHB or PSHB]]="PSHB",618.4,"")))</f>
        <v/>
      </c>
      <c r="W175" s="142" t="str">
        <f>IF(Att1SmallCarriers[[#This Row],[FEHB or PSHB]]="","",IF(Att1SmallCarriers[[#This Row],[FEHB or PSHB]]="FEHB",714.23,IF(Att1SmallCarriers[[#This Row],[FEHB or PSHB]]="PSHB",672.95,"")))</f>
        <v/>
      </c>
      <c r="X175" s="38" t="str">
        <f t="shared" si="56"/>
        <v/>
      </c>
      <c r="Y175" s="212" t="str">
        <f>IF(F175="","",IF(S175&gt;0,MIN(Att1SmallCarriers[[#This Row],[2025 Maximum Government Contribution Based on Entry in Column B
Self+1]],ROUND(S175*0.75,2)),"New Option"))</f>
        <v/>
      </c>
      <c r="Z175" s="212" t="str">
        <f>IF(F175="","",IF(T175&gt;0,MIN(Att1SmallCarriers[[#This Row],[2025 Maximum Government Contribution Based on Entry in Column B
Family]],ROUND(T175*0.75,2)),"New Option"))</f>
        <v/>
      </c>
      <c r="AA175" s="38" t="str">
        <f t="shared" si="63"/>
        <v/>
      </c>
      <c r="AB175" s="38" t="str">
        <f t="shared" si="64"/>
        <v/>
      </c>
      <c r="AC175" s="38" t="str">
        <f t="shared" si="65"/>
        <v/>
      </c>
      <c r="AD175" s="38" t="str">
        <f t="shared" si="66"/>
        <v/>
      </c>
      <c r="AE175" s="38" t="str">
        <f t="shared" si="67"/>
        <v/>
      </c>
      <c r="AF175" s="38" t="str">
        <f t="shared" si="68"/>
        <v/>
      </c>
      <c r="AG175" s="84" t="e">
        <f>ROUND(Att1SmallCarriers[[#This Row],[2025 Maximum Government Contribution Based on Entry in Column B
Self]]*(1+$B$14),2)</f>
        <v>#VALUE!</v>
      </c>
      <c r="AH175" s="84" t="e">
        <f>ROUND(Att1SmallCarriers[[#This Row],[2025 Maximum Government Contribution Based on Entry in Column B
Self+1]]*(1+$B$14),2)</f>
        <v>#VALUE!</v>
      </c>
      <c r="AI175" s="84" t="e">
        <f>ROUND(Att1SmallCarriers[[#This Row],[2025 Maximum Government Contribution Based on Entry in Column B
Family]]*(1+$B$14),2)</f>
        <v>#VALUE!</v>
      </c>
      <c r="AJ175" s="212" t="str">
        <f>IF(F175="","",MIN(Att1SmallCarriers[[#This Row],[ESTIMATED 2026 Maximum Government Contribution
Self]],ROUND(AD175*0.75,2)))</f>
        <v/>
      </c>
      <c r="AK175" s="212" t="str">
        <f>IF(F175="","",MIN(Att1SmallCarriers[[#This Row],[ESTIMATED 2026 Maximum Government Contribution
Self+1]],ROUND(AE175*0.75,2)))</f>
        <v/>
      </c>
      <c r="AL175" s="212" t="str">
        <f>IF(F175="","",MIN(Att1SmallCarriers[[#This Row],[ESTIMATED 2026 Maximum Government Contribution
Family]],ROUND(AF175*0.75,2)))</f>
        <v/>
      </c>
      <c r="AM175" s="38" t="str">
        <f t="shared" si="69"/>
        <v/>
      </c>
      <c r="AN175" s="38" t="str">
        <f t="shared" si="70"/>
        <v/>
      </c>
      <c r="AO175" s="38" t="str">
        <f t="shared" si="71"/>
        <v/>
      </c>
      <c r="AP175" s="213" t="str">
        <f t="shared" si="57"/>
        <v/>
      </c>
      <c r="AQ175" s="213" t="str">
        <f t="shared" si="58"/>
        <v/>
      </c>
      <c r="AR175" s="213" t="str">
        <f t="shared" si="59"/>
        <v/>
      </c>
    </row>
    <row r="176" spans="5:44" ht="15.6" x14ac:dyDescent="0.3">
      <c r="E176" s="130"/>
      <c r="F176" s="218"/>
      <c r="L176" s="131"/>
      <c r="N176" s="132"/>
      <c r="O176" s="40"/>
      <c r="P176" s="40"/>
      <c r="Q176" s="40"/>
      <c r="R176" s="39" t="str">
        <f t="shared" si="60"/>
        <v/>
      </c>
      <c r="S176" s="38" t="str">
        <f t="shared" si="61"/>
        <v/>
      </c>
      <c r="T176" s="38" t="str">
        <f t="shared" si="62"/>
        <v/>
      </c>
      <c r="U176" s="142" t="str">
        <f>IF(Att1SmallCarriers[[#This Row],[FEHB or PSHB]]="","",IF(Att1SmallCarriers[[#This Row],[FEHB or PSHB]]="FEHB",298.08,IF(Att1SmallCarriers[[#This Row],[FEHB or PSHB]]="PSHB",286.09,"")))</f>
        <v/>
      </c>
      <c r="V176" s="142" t="str">
        <f>IF(Att1SmallCarriers[[#This Row],[FEHB or PSHB]]="","",IF(Att1SmallCarriers[[#This Row],[FEHB or PSHB]]="FEHB",650,IF(Att1SmallCarriers[[#This Row],[FEHB or PSHB]]="PSHB",618.4,"")))</f>
        <v/>
      </c>
      <c r="W176" s="142" t="str">
        <f>IF(Att1SmallCarriers[[#This Row],[FEHB or PSHB]]="","",IF(Att1SmallCarriers[[#This Row],[FEHB or PSHB]]="FEHB",714.23,IF(Att1SmallCarriers[[#This Row],[FEHB or PSHB]]="PSHB",672.95,"")))</f>
        <v/>
      </c>
      <c r="X176" s="38" t="str">
        <f t="shared" si="56"/>
        <v/>
      </c>
      <c r="Y176" s="212" t="str">
        <f>IF(F176="","",IF(S176&gt;0,MIN(Att1SmallCarriers[[#This Row],[2025 Maximum Government Contribution Based on Entry in Column B
Self+1]],ROUND(S176*0.75,2)),"New Option"))</f>
        <v/>
      </c>
      <c r="Z176" s="212" t="str">
        <f>IF(F176="","",IF(T176&gt;0,MIN(Att1SmallCarriers[[#This Row],[2025 Maximum Government Contribution Based on Entry in Column B
Family]],ROUND(T176*0.75,2)),"New Option"))</f>
        <v/>
      </c>
      <c r="AA176" s="38" t="str">
        <f t="shared" si="63"/>
        <v/>
      </c>
      <c r="AB176" s="38" t="str">
        <f t="shared" si="64"/>
        <v/>
      </c>
      <c r="AC176" s="38" t="str">
        <f t="shared" si="65"/>
        <v/>
      </c>
      <c r="AD176" s="38" t="str">
        <f t="shared" si="66"/>
        <v/>
      </c>
      <c r="AE176" s="38" t="str">
        <f t="shared" si="67"/>
        <v/>
      </c>
      <c r="AF176" s="38" t="str">
        <f t="shared" si="68"/>
        <v/>
      </c>
      <c r="AG176" s="84" t="e">
        <f>ROUND(Att1SmallCarriers[[#This Row],[2025 Maximum Government Contribution Based on Entry in Column B
Self]]*(1+$B$14),2)</f>
        <v>#VALUE!</v>
      </c>
      <c r="AH176" s="84" t="e">
        <f>ROUND(Att1SmallCarriers[[#This Row],[2025 Maximum Government Contribution Based on Entry in Column B
Self+1]]*(1+$B$14),2)</f>
        <v>#VALUE!</v>
      </c>
      <c r="AI176" s="84" t="e">
        <f>ROUND(Att1SmallCarriers[[#This Row],[2025 Maximum Government Contribution Based on Entry in Column B
Family]]*(1+$B$14),2)</f>
        <v>#VALUE!</v>
      </c>
      <c r="AJ176" s="212" t="str">
        <f>IF(F176="","",MIN(Att1SmallCarriers[[#This Row],[ESTIMATED 2026 Maximum Government Contribution
Self]],ROUND(AD176*0.75,2)))</f>
        <v/>
      </c>
      <c r="AK176" s="212" t="str">
        <f>IF(F176="","",MIN(Att1SmallCarriers[[#This Row],[ESTIMATED 2026 Maximum Government Contribution
Self+1]],ROUND(AE176*0.75,2)))</f>
        <v/>
      </c>
      <c r="AL176" s="212" t="str">
        <f>IF(F176="","",MIN(Att1SmallCarriers[[#This Row],[ESTIMATED 2026 Maximum Government Contribution
Family]],ROUND(AF176*0.75,2)))</f>
        <v/>
      </c>
      <c r="AM176" s="38" t="str">
        <f t="shared" si="69"/>
        <v/>
      </c>
      <c r="AN176" s="38" t="str">
        <f t="shared" si="70"/>
        <v/>
      </c>
      <c r="AO176" s="38" t="str">
        <f t="shared" si="71"/>
        <v/>
      </c>
      <c r="AP176" s="213" t="str">
        <f t="shared" si="57"/>
        <v/>
      </c>
      <c r="AQ176" s="213" t="str">
        <f t="shared" si="58"/>
        <v/>
      </c>
      <c r="AR176" s="213" t="str">
        <f t="shared" si="59"/>
        <v/>
      </c>
    </row>
    <row r="177" spans="5:44" ht="15.6" x14ac:dyDescent="0.3">
      <c r="E177" s="130"/>
      <c r="F177" s="218"/>
      <c r="L177" s="131"/>
      <c r="N177" s="132"/>
      <c r="O177" s="40"/>
      <c r="P177" s="40"/>
      <c r="Q177" s="40"/>
      <c r="R177" s="39" t="str">
        <f t="shared" si="60"/>
        <v/>
      </c>
      <c r="S177" s="38" t="str">
        <f t="shared" si="61"/>
        <v/>
      </c>
      <c r="T177" s="38" t="str">
        <f t="shared" si="62"/>
        <v/>
      </c>
      <c r="U177" s="142" t="str">
        <f>IF(Att1SmallCarriers[[#This Row],[FEHB or PSHB]]="","",IF(Att1SmallCarriers[[#This Row],[FEHB or PSHB]]="FEHB",298.08,IF(Att1SmallCarriers[[#This Row],[FEHB or PSHB]]="PSHB",286.09,"")))</f>
        <v/>
      </c>
      <c r="V177" s="142" t="str">
        <f>IF(Att1SmallCarriers[[#This Row],[FEHB or PSHB]]="","",IF(Att1SmallCarriers[[#This Row],[FEHB or PSHB]]="FEHB",650,IF(Att1SmallCarriers[[#This Row],[FEHB or PSHB]]="PSHB",618.4,"")))</f>
        <v/>
      </c>
      <c r="W177" s="142" t="str">
        <f>IF(Att1SmallCarriers[[#This Row],[FEHB or PSHB]]="","",IF(Att1SmallCarriers[[#This Row],[FEHB or PSHB]]="FEHB",714.23,IF(Att1SmallCarriers[[#This Row],[FEHB or PSHB]]="PSHB",672.95,"")))</f>
        <v/>
      </c>
      <c r="X177" s="38" t="str">
        <f t="shared" si="56"/>
        <v/>
      </c>
      <c r="Y177" s="212" t="str">
        <f>IF(F177="","",IF(S177&gt;0,MIN(Att1SmallCarriers[[#This Row],[2025 Maximum Government Contribution Based on Entry in Column B
Self+1]],ROUND(S177*0.75,2)),"New Option"))</f>
        <v/>
      </c>
      <c r="Z177" s="212" t="str">
        <f>IF(F177="","",IF(T177&gt;0,MIN(Att1SmallCarriers[[#This Row],[2025 Maximum Government Contribution Based on Entry in Column B
Family]],ROUND(T177*0.75,2)),"New Option"))</f>
        <v/>
      </c>
      <c r="AA177" s="38" t="str">
        <f t="shared" si="63"/>
        <v/>
      </c>
      <c r="AB177" s="38" t="str">
        <f t="shared" si="64"/>
        <v/>
      </c>
      <c r="AC177" s="38" t="str">
        <f t="shared" si="65"/>
        <v/>
      </c>
      <c r="AD177" s="38" t="str">
        <f t="shared" si="66"/>
        <v/>
      </c>
      <c r="AE177" s="38" t="str">
        <f t="shared" si="67"/>
        <v/>
      </c>
      <c r="AF177" s="38" t="str">
        <f t="shared" si="68"/>
        <v/>
      </c>
      <c r="AG177" s="84" t="e">
        <f>ROUND(Att1SmallCarriers[[#This Row],[2025 Maximum Government Contribution Based on Entry in Column B
Self]]*(1+$B$14),2)</f>
        <v>#VALUE!</v>
      </c>
      <c r="AH177" s="84" t="e">
        <f>ROUND(Att1SmallCarriers[[#This Row],[2025 Maximum Government Contribution Based on Entry in Column B
Self+1]]*(1+$B$14),2)</f>
        <v>#VALUE!</v>
      </c>
      <c r="AI177" s="84" t="e">
        <f>ROUND(Att1SmallCarriers[[#This Row],[2025 Maximum Government Contribution Based on Entry in Column B
Family]]*(1+$B$14),2)</f>
        <v>#VALUE!</v>
      </c>
      <c r="AJ177" s="212" t="str">
        <f>IF(F177="","",MIN(Att1SmallCarriers[[#This Row],[ESTIMATED 2026 Maximum Government Contribution
Self]],ROUND(AD177*0.75,2)))</f>
        <v/>
      </c>
      <c r="AK177" s="212" t="str">
        <f>IF(F177="","",MIN(Att1SmallCarriers[[#This Row],[ESTIMATED 2026 Maximum Government Contribution
Self+1]],ROUND(AE177*0.75,2)))</f>
        <v/>
      </c>
      <c r="AL177" s="212" t="str">
        <f>IF(F177="","",MIN(Att1SmallCarriers[[#This Row],[ESTIMATED 2026 Maximum Government Contribution
Family]],ROUND(AF177*0.75,2)))</f>
        <v/>
      </c>
      <c r="AM177" s="38" t="str">
        <f t="shared" si="69"/>
        <v/>
      </c>
      <c r="AN177" s="38" t="str">
        <f t="shared" si="70"/>
        <v/>
      </c>
      <c r="AO177" s="38" t="str">
        <f t="shared" si="71"/>
        <v/>
      </c>
      <c r="AP177" s="213" t="str">
        <f t="shared" si="57"/>
        <v/>
      </c>
      <c r="AQ177" s="213" t="str">
        <f t="shared" si="58"/>
        <v/>
      </c>
      <c r="AR177" s="213" t="str">
        <f t="shared" si="59"/>
        <v/>
      </c>
    </row>
    <row r="178" spans="5:44" ht="15.6" x14ac:dyDescent="0.3">
      <c r="E178" s="130"/>
      <c r="F178" s="218"/>
      <c r="L178" s="131"/>
      <c r="N178" s="132"/>
      <c r="O178" s="40"/>
      <c r="P178" s="40"/>
      <c r="Q178" s="40"/>
      <c r="R178" s="39" t="str">
        <f t="shared" si="60"/>
        <v/>
      </c>
      <c r="S178" s="38" t="str">
        <f t="shared" si="61"/>
        <v/>
      </c>
      <c r="T178" s="38" t="str">
        <f t="shared" si="62"/>
        <v/>
      </c>
      <c r="U178" s="142" t="str">
        <f>IF(Att1SmallCarriers[[#This Row],[FEHB or PSHB]]="","",IF(Att1SmallCarriers[[#This Row],[FEHB or PSHB]]="FEHB",298.08,IF(Att1SmallCarriers[[#This Row],[FEHB or PSHB]]="PSHB",286.09,"")))</f>
        <v/>
      </c>
      <c r="V178" s="142" t="str">
        <f>IF(Att1SmallCarriers[[#This Row],[FEHB or PSHB]]="","",IF(Att1SmallCarriers[[#This Row],[FEHB or PSHB]]="FEHB",650,IF(Att1SmallCarriers[[#This Row],[FEHB or PSHB]]="PSHB",618.4,"")))</f>
        <v/>
      </c>
      <c r="W178" s="142" t="str">
        <f>IF(Att1SmallCarriers[[#This Row],[FEHB or PSHB]]="","",IF(Att1SmallCarriers[[#This Row],[FEHB or PSHB]]="FEHB",714.23,IF(Att1SmallCarriers[[#This Row],[FEHB or PSHB]]="PSHB",672.95,"")))</f>
        <v/>
      </c>
      <c r="X178" s="38" t="str">
        <f t="shared" si="56"/>
        <v/>
      </c>
      <c r="Y178" s="212" t="str">
        <f>IF(F178="","",IF(S178&gt;0,MIN(Att1SmallCarriers[[#This Row],[2025 Maximum Government Contribution Based on Entry in Column B
Self+1]],ROUND(S178*0.75,2)),"New Option"))</f>
        <v/>
      </c>
      <c r="Z178" s="212" t="str">
        <f>IF(F178="","",IF(T178&gt;0,MIN(Att1SmallCarriers[[#This Row],[2025 Maximum Government Contribution Based on Entry in Column B
Family]],ROUND(T178*0.75,2)),"New Option"))</f>
        <v/>
      </c>
      <c r="AA178" s="38" t="str">
        <f t="shared" si="63"/>
        <v/>
      </c>
      <c r="AB178" s="38" t="str">
        <f t="shared" si="64"/>
        <v/>
      </c>
      <c r="AC178" s="38" t="str">
        <f t="shared" si="65"/>
        <v/>
      </c>
      <c r="AD178" s="38" t="str">
        <f t="shared" si="66"/>
        <v/>
      </c>
      <c r="AE178" s="38" t="str">
        <f t="shared" si="67"/>
        <v/>
      </c>
      <c r="AF178" s="38" t="str">
        <f t="shared" si="68"/>
        <v/>
      </c>
      <c r="AG178" s="84" t="e">
        <f>ROUND(Att1SmallCarriers[[#This Row],[2025 Maximum Government Contribution Based on Entry in Column B
Self]]*(1+$B$14),2)</f>
        <v>#VALUE!</v>
      </c>
      <c r="AH178" s="84" t="e">
        <f>ROUND(Att1SmallCarriers[[#This Row],[2025 Maximum Government Contribution Based on Entry in Column B
Self+1]]*(1+$B$14),2)</f>
        <v>#VALUE!</v>
      </c>
      <c r="AI178" s="84" t="e">
        <f>ROUND(Att1SmallCarriers[[#This Row],[2025 Maximum Government Contribution Based on Entry in Column B
Family]]*(1+$B$14),2)</f>
        <v>#VALUE!</v>
      </c>
      <c r="AJ178" s="212" t="str">
        <f>IF(F178="","",MIN(Att1SmallCarriers[[#This Row],[ESTIMATED 2026 Maximum Government Contribution
Self]],ROUND(AD178*0.75,2)))</f>
        <v/>
      </c>
      <c r="AK178" s="212" t="str">
        <f>IF(F178="","",MIN(Att1SmallCarriers[[#This Row],[ESTIMATED 2026 Maximum Government Contribution
Self+1]],ROUND(AE178*0.75,2)))</f>
        <v/>
      </c>
      <c r="AL178" s="212" t="str">
        <f>IF(F178="","",MIN(Att1SmallCarriers[[#This Row],[ESTIMATED 2026 Maximum Government Contribution
Family]],ROUND(AF178*0.75,2)))</f>
        <v/>
      </c>
      <c r="AM178" s="38" t="str">
        <f t="shared" si="69"/>
        <v/>
      </c>
      <c r="AN178" s="38" t="str">
        <f t="shared" si="70"/>
        <v/>
      </c>
      <c r="AO178" s="38" t="str">
        <f t="shared" si="71"/>
        <v/>
      </c>
      <c r="AP178" s="213" t="str">
        <f t="shared" si="57"/>
        <v/>
      </c>
      <c r="AQ178" s="213" t="str">
        <f t="shared" si="58"/>
        <v/>
      </c>
      <c r="AR178" s="213" t="str">
        <f t="shared" si="59"/>
        <v/>
      </c>
    </row>
    <row r="179" spans="5:44" ht="15.6" x14ac:dyDescent="0.3">
      <c r="E179" s="130"/>
      <c r="F179" s="218"/>
      <c r="L179" s="131"/>
      <c r="N179" s="132"/>
      <c r="O179" s="40"/>
      <c r="P179" s="40"/>
      <c r="Q179" s="40"/>
      <c r="R179" s="39" t="str">
        <f t="shared" si="60"/>
        <v/>
      </c>
      <c r="S179" s="38" t="str">
        <f t="shared" si="61"/>
        <v/>
      </c>
      <c r="T179" s="38" t="str">
        <f t="shared" si="62"/>
        <v/>
      </c>
      <c r="U179" s="142" t="str">
        <f>IF(Att1SmallCarriers[[#This Row],[FEHB or PSHB]]="","",IF(Att1SmallCarriers[[#This Row],[FEHB or PSHB]]="FEHB",298.08,IF(Att1SmallCarriers[[#This Row],[FEHB or PSHB]]="PSHB",286.09,"")))</f>
        <v/>
      </c>
      <c r="V179" s="142" t="str">
        <f>IF(Att1SmallCarriers[[#This Row],[FEHB or PSHB]]="","",IF(Att1SmallCarriers[[#This Row],[FEHB or PSHB]]="FEHB",650,IF(Att1SmallCarriers[[#This Row],[FEHB or PSHB]]="PSHB",618.4,"")))</f>
        <v/>
      </c>
      <c r="W179" s="142" t="str">
        <f>IF(Att1SmallCarriers[[#This Row],[FEHB or PSHB]]="","",IF(Att1SmallCarriers[[#This Row],[FEHB or PSHB]]="FEHB",714.23,IF(Att1SmallCarriers[[#This Row],[FEHB or PSHB]]="PSHB",672.95,"")))</f>
        <v/>
      </c>
      <c r="X179" s="38" t="str">
        <f t="shared" si="56"/>
        <v/>
      </c>
      <c r="Y179" s="212" t="str">
        <f>IF(F179="","",IF(S179&gt;0,MIN(Att1SmallCarriers[[#This Row],[2025 Maximum Government Contribution Based on Entry in Column B
Self+1]],ROUND(S179*0.75,2)),"New Option"))</f>
        <v/>
      </c>
      <c r="Z179" s="212" t="str">
        <f>IF(F179="","",IF(T179&gt;0,MIN(Att1SmallCarriers[[#This Row],[2025 Maximum Government Contribution Based on Entry in Column B
Family]],ROUND(T179*0.75,2)),"New Option"))</f>
        <v/>
      </c>
      <c r="AA179" s="38" t="str">
        <f t="shared" si="63"/>
        <v/>
      </c>
      <c r="AB179" s="38" t="str">
        <f t="shared" si="64"/>
        <v/>
      </c>
      <c r="AC179" s="38" t="str">
        <f t="shared" si="65"/>
        <v/>
      </c>
      <c r="AD179" s="38" t="str">
        <f t="shared" si="66"/>
        <v/>
      </c>
      <c r="AE179" s="38" t="str">
        <f t="shared" si="67"/>
        <v/>
      </c>
      <c r="AF179" s="38" t="str">
        <f t="shared" si="68"/>
        <v/>
      </c>
      <c r="AG179" s="84" t="e">
        <f>ROUND(Att1SmallCarriers[[#This Row],[2025 Maximum Government Contribution Based on Entry in Column B
Self]]*(1+$B$14),2)</f>
        <v>#VALUE!</v>
      </c>
      <c r="AH179" s="84" t="e">
        <f>ROUND(Att1SmallCarriers[[#This Row],[2025 Maximum Government Contribution Based on Entry in Column B
Self+1]]*(1+$B$14),2)</f>
        <v>#VALUE!</v>
      </c>
      <c r="AI179" s="84" t="e">
        <f>ROUND(Att1SmallCarriers[[#This Row],[2025 Maximum Government Contribution Based on Entry in Column B
Family]]*(1+$B$14),2)</f>
        <v>#VALUE!</v>
      </c>
      <c r="AJ179" s="212" t="str">
        <f>IF(F179="","",MIN(Att1SmallCarriers[[#This Row],[ESTIMATED 2026 Maximum Government Contribution
Self]],ROUND(AD179*0.75,2)))</f>
        <v/>
      </c>
      <c r="AK179" s="212" t="str">
        <f>IF(F179="","",MIN(Att1SmallCarriers[[#This Row],[ESTIMATED 2026 Maximum Government Contribution
Self+1]],ROUND(AE179*0.75,2)))</f>
        <v/>
      </c>
      <c r="AL179" s="212" t="str">
        <f>IF(F179="","",MIN(Att1SmallCarriers[[#This Row],[ESTIMATED 2026 Maximum Government Contribution
Family]],ROUND(AF179*0.75,2)))</f>
        <v/>
      </c>
      <c r="AM179" s="38" t="str">
        <f t="shared" si="69"/>
        <v/>
      </c>
      <c r="AN179" s="38" t="str">
        <f t="shared" si="70"/>
        <v/>
      </c>
      <c r="AO179" s="38" t="str">
        <f t="shared" si="71"/>
        <v/>
      </c>
      <c r="AP179" s="213" t="str">
        <f t="shared" si="57"/>
        <v/>
      </c>
      <c r="AQ179" s="213" t="str">
        <f t="shared" si="58"/>
        <v/>
      </c>
      <c r="AR179" s="213" t="str">
        <f t="shared" si="59"/>
        <v/>
      </c>
    </row>
    <row r="180" spans="5:44" ht="15.6" x14ac:dyDescent="0.3">
      <c r="E180" s="130"/>
      <c r="F180" s="218"/>
      <c r="L180" s="131"/>
      <c r="N180" s="132"/>
      <c r="O180" s="40"/>
      <c r="P180" s="40"/>
      <c r="Q180" s="40"/>
      <c r="R180" s="39" t="str">
        <f t="shared" si="60"/>
        <v/>
      </c>
      <c r="S180" s="38" t="str">
        <f t="shared" si="61"/>
        <v/>
      </c>
      <c r="T180" s="38" t="str">
        <f t="shared" si="62"/>
        <v/>
      </c>
      <c r="U180" s="142" t="str">
        <f>IF(Att1SmallCarriers[[#This Row],[FEHB or PSHB]]="","",IF(Att1SmallCarriers[[#This Row],[FEHB or PSHB]]="FEHB",298.08,IF(Att1SmallCarriers[[#This Row],[FEHB or PSHB]]="PSHB",286.09,"")))</f>
        <v/>
      </c>
      <c r="V180" s="142" t="str">
        <f>IF(Att1SmallCarriers[[#This Row],[FEHB or PSHB]]="","",IF(Att1SmallCarriers[[#This Row],[FEHB or PSHB]]="FEHB",650,IF(Att1SmallCarriers[[#This Row],[FEHB or PSHB]]="PSHB",618.4,"")))</f>
        <v/>
      </c>
      <c r="W180" s="142" t="str">
        <f>IF(Att1SmallCarriers[[#This Row],[FEHB or PSHB]]="","",IF(Att1SmallCarriers[[#This Row],[FEHB or PSHB]]="FEHB",714.23,IF(Att1SmallCarriers[[#This Row],[FEHB or PSHB]]="PSHB",672.95,"")))</f>
        <v/>
      </c>
      <c r="X180" s="38" t="str">
        <f t="shared" si="56"/>
        <v/>
      </c>
      <c r="Y180" s="212" t="str">
        <f>IF(F180="","",IF(S180&gt;0,MIN(Att1SmallCarriers[[#This Row],[2025 Maximum Government Contribution Based on Entry in Column B
Self+1]],ROUND(S180*0.75,2)),"New Option"))</f>
        <v/>
      </c>
      <c r="Z180" s="212" t="str">
        <f>IF(F180="","",IF(T180&gt;0,MIN(Att1SmallCarriers[[#This Row],[2025 Maximum Government Contribution Based on Entry in Column B
Family]],ROUND(T180*0.75,2)),"New Option"))</f>
        <v/>
      </c>
      <c r="AA180" s="38" t="str">
        <f t="shared" si="63"/>
        <v/>
      </c>
      <c r="AB180" s="38" t="str">
        <f t="shared" si="64"/>
        <v/>
      </c>
      <c r="AC180" s="38" t="str">
        <f t="shared" si="65"/>
        <v/>
      </c>
      <c r="AD180" s="38" t="str">
        <f t="shared" si="66"/>
        <v/>
      </c>
      <c r="AE180" s="38" t="str">
        <f t="shared" si="67"/>
        <v/>
      </c>
      <c r="AF180" s="38" t="str">
        <f t="shared" si="68"/>
        <v/>
      </c>
      <c r="AG180" s="84" t="e">
        <f>ROUND(Att1SmallCarriers[[#This Row],[2025 Maximum Government Contribution Based on Entry in Column B
Self]]*(1+$B$14),2)</f>
        <v>#VALUE!</v>
      </c>
      <c r="AH180" s="84" t="e">
        <f>ROUND(Att1SmallCarriers[[#This Row],[2025 Maximum Government Contribution Based on Entry in Column B
Self+1]]*(1+$B$14),2)</f>
        <v>#VALUE!</v>
      </c>
      <c r="AI180" s="84" t="e">
        <f>ROUND(Att1SmallCarriers[[#This Row],[2025 Maximum Government Contribution Based on Entry in Column B
Family]]*(1+$B$14),2)</f>
        <v>#VALUE!</v>
      </c>
      <c r="AJ180" s="212" t="str">
        <f>IF(F180="","",MIN(Att1SmallCarriers[[#This Row],[ESTIMATED 2026 Maximum Government Contribution
Self]],ROUND(AD180*0.75,2)))</f>
        <v/>
      </c>
      <c r="AK180" s="212" t="str">
        <f>IF(F180="","",MIN(Att1SmallCarriers[[#This Row],[ESTIMATED 2026 Maximum Government Contribution
Self+1]],ROUND(AE180*0.75,2)))</f>
        <v/>
      </c>
      <c r="AL180" s="212" t="str">
        <f>IF(F180="","",MIN(Att1SmallCarriers[[#This Row],[ESTIMATED 2026 Maximum Government Contribution
Family]],ROUND(AF180*0.75,2)))</f>
        <v/>
      </c>
      <c r="AM180" s="38" t="str">
        <f t="shared" si="69"/>
        <v/>
      </c>
      <c r="AN180" s="38" t="str">
        <f t="shared" si="70"/>
        <v/>
      </c>
      <c r="AO180" s="38" t="str">
        <f t="shared" si="71"/>
        <v/>
      </c>
      <c r="AP180" s="213" t="str">
        <f t="shared" si="57"/>
        <v/>
      </c>
      <c r="AQ180" s="213" t="str">
        <f t="shared" si="58"/>
        <v/>
      </c>
      <c r="AR180" s="213" t="str">
        <f t="shared" si="59"/>
        <v/>
      </c>
    </row>
    <row r="181" spans="5:44" ht="15.6" x14ac:dyDescent="0.3">
      <c r="E181" s="130"/>
      <c r="F181" s="218"/>
      <c r="L181" s="131"/>
      <c r="N181" s="132"/>
      <c r="O181" s="40"/>
      <c r="P181" s="40"/>
      <c r="Q181" s="40"/>
      <c r="R181" s="39" t="str">
        <f t="shared" si="60"/>
        <v/>
      </c>
      <c r="S181" s="38" t="str">
        <f t="shared" si="61"/>
        <v/>
      </c>
      <c r="T181" s="38" t="str">
        <f t="shared" si="62"/>
        <v/>
      </c>
      <c r="U181" s="142" t="str">
        <f>IF(Att1SmallCarriers[[#This Row],[FEHB or PSHB]]="","",IF(Att1SmallCarriers[[#This Row],[FEHB or PSHB]]="FEHB",298.08,IF(Att1SmallCarriers[[#This Row],[FEHB or PSHB]]="PSHB",286.09,"")))</f>
        <v/>
      </c>
      <c r="V181" s="142" t="str">
        <f>IF(Att1SmallCarriers[[#This Row],[FEHB or PSHB]]="","",IF(Att1SmallCarriers[[#This Row],[FEHB or PSHB]]="FEHB",650,IF(Att1SmallCarriers[[#This Row],[FEHB or PSHB]]="PSHB",618.4,"")))</f>
        <v/>
      </c>
      <c r="W181" s="142" t="str">
        <f>IF(Att1SmallCarriers[[#This Row],[FEHB or PSHB]]="","",IF(Att1SmallCarriers[[#This Row],[FEHB or PSHB]]="FEHB",714.23,IF(Att1SmallCarriers[[#This Row],[FEHB or PSHB]]="PSHB",672.95,"")))</f>
        <v/>
      </c>
      <c r="X181" s="38" t="str">
        <f t="shared" si="56"/>
        <v/>
      </c>
      <c r="Y181" s="212" t="str">
        <f>IF(F181="","",IF(S181&gt;0,MIN(Att1SmallCarriers[[#This Row],[2025 Maximum Government Contribution Based on Entry in Column B
Self+1]],ROUND(S181*0.75,2)),"New Option"))</f>
        <v/>
      </c>
      <c r="Z181" s="212" t="str">
        <f>IF(F181="","",IF(T181&gt;0,MIN(Att1SmallCarriers[[#This Row],[2025 Maximum Government Contribution Based on Entry in Column B
Family]],ROUND(T181*0.75,2)),"New Option"))</f>
        <v/>
      </c>
      <c r="AA181" s="38" t="str">
        <f t="shared" si="63"/>
        <v/>
      </c>
      <c r="AB181" s="38" t="str">
        <f t="shared" si="64"/>
        <v/>
      </c>
      <c r="AC181" s="38" t="str">
        <f t="shared" si="65"/>
        <v/>
      </c>
      <c r="AD181" s="38" t="str">
        <f t="shared" si="66"/>
        <v/>
      </c>
      <c r="AE181" s="38" t="str">
        <f t="shared" si="67"/>
        <v/>
      </c>
      <c r="AF181" s="38" t="str">
        <f t="shared" si="68"/>
        <v/>
      </c>
      <c r="AG181" s="84" t="e">
        <f>ROUND(Att1SmallCarriers[[#This Row],[2025 Maximum Government Contribution Based on Entry in Column B
Self]]*(1+$B$14),2)</f>
        <v>#VALUE!</v>
      </c>
      <c r="AH181" s="84" t="e">
        <f>ROUND(Att1SmallCarriers[[#This Row],[2025 Maximum Government Contribution Based on Entry in Column B
Self+1]]*(1+$B$14),2)</f>
        <v>#VALUE!</v>
      </c>
      <c r="AI181" s="84" t="e">
        <f>ROUND(Att1SmallCarriers[[#This Row],[2025 Maximum Government Contribution Based on Entry in Column B
Family]]*(1+$B$14),2)</f>
        <v>#VALUE!</v>
      </c>
      <c r="AJ181" s="212" t="str">
        <f>IF(F181="","",MIN(Att1SmallCarriers[[#This Row],[ESTIMATED 2026 Maximum Government Contribution
Self]],ROUND(AD181*0.75,2)))</f>
        <v/>
      </c>
      <c r="AK181" s="212" t="str">
        <f>IF(F181="","",MIN(Att1SmallCarriers[[#This Row],[ESTIMATED 2026 Maximum Government Contribution
Self+1]],ROUND(AE181*0.75,2)))</f>
        <v/>
      </c>
      <c r="AL181" s="212" t="str">
        <f>IF(F181="","",MIN(Att1SmallCarriers[[#This Row],[ESTIMATED 2026 Maximum Government Contribution
Family]],ROUND(AF181*0.75,2)))</f>
        <v/>
      </c>
      <c r="AM181" s="38" t="str">
        <f t="shared" si="69"/>
        <v/>
      </c>
      <c r="AN181" s="38" t="str">
        <f t="shared" si="70"/>
        <v/>
      </c>
      <c r="AO181" s="38" t="str">
        <f t="shared" si="71"/>
        <v/>
      </c>
      <c r="AP181" s="213" t="str">
        <f t="shared" si="57"/>
        <v/>
      </c>
      <c r="AQ181" s="213" t="str">
        <f t="shared" si="58"/>
        <v/>
      </c>
      <c r="AR181" s="213" t="str">
        <f t="shared" si="59"/>
        <v/>
      </c>
    </row>
  </sheetData>
  <sheetProtection algorithmName="SHA-512" hashValue="PtPql5ZbEYcwtfZF3kDs/EE59bWlrFA6NVrc/37whHcZq6JvMuPkjWyNywYz0g0S9uZQlFdmlwc9w+s9RaUhlQ==" saltValue="3jhijwJQOYJfEVfLnVNSZQ==" spinCount="100000" sheet="1" objects="1" scenarios="1"/>
  <protectedRanges>
    <protectedRange sqref="A19:Q181" name="Range4"/>
    <protectedRange sqref="B3" name="Carrier Name"/>
    <protectedRange sqref="B5" name="TCR or CRC or ACR"/>
    <protectedRange sqref="B14" name="Percent Inc in Govt Max"/>
  </protectedRanges>
  <phoneticPr fontId="3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BA30-3CDD-4397-A492-4452F56C53FC}">
  <dimension ref="A1:R175"/>
  <sheetViews>
    <sheetView zoomScale="80" zoomScaleNormal="80" workbookViewId="0">
      <selection activeCell="E24" sqref="E24"/>
    </sheetView>
  </sheetViews>
  <sheetFormatPr defaultRowHeight="14.4" x14ac:dyDescent="0.3"/>
  <cols>
    <col min="1" max="1" width="20.44140625" customWidth="1"/>
    <col min="2" max="2" width="13.6640625" bestFit="1" customWidth="1"/>
    <col min="3" max="3" width="22.33203125" bestFit="1" customWidth="1"/>
    <col min="4" max="4" width="15.88671875" customWidth="1"/>
    <col min="5" max="6" width="32.6640625" customWidth="1"/>
    <col min="7" max="7" width="48.44140625" customWidth="1"/>
    <col min="8" max="8" width="48.6640625" customWidth="1"/>
    <col min="9" max="9" width="48.88671875" customWidth="1"/>
    <col min="10" max="10" width="48.5546875" customWidth="1"/>
    <col min="11" max="11" width="46.5546875" customWidth="1"/>
    <col min="12" max="13" width="57.109375" customWidth="1"/>
    <col min="14" max="14" width="83.88671875" customWidth="1"/>
    <col min="15" max="15" width="90" customWidth="1"/>
  </cols>
  <sheetData>
    <row r="1" spans="1:18" ht="48" customHeight="1" x14ac:dyDescent="0.3">
      <c r="A1" s="134" t="str">
        <f>"Attachment IA - SMALL CARRIER QUESTIONNAIRE"</f>
        <v>Attachment IA - SMALL CARRIER QUESTIONNAIRE</v>
      </c>
      <c r="B1" s="32"/>
      <c r="C1" s="32"/>
      <c r="D1" s="32"/>
      <c r="E1" s="32"/>
      <c r="F1" s="32"/>
      <c r="G1" s="32"/>
      <c r="H1" s="32"/>
      <c r="I1" s="32"/>
      <c r="J1" s="32"/>
      <c r="K1" s="32"/>
      <c r="L1" s="32"/>
      <c r="M1" s="32"/>
      <c r="N1" s="32"/>
    </row>
    <row r="2" spans="1:18" x14ac:dyDescent="0.3">
      <c r="A2" s="61" t="s">
        <v>1</v>
      </c>
      <c r="B2" s="172">
        <f>'Attachment I (Small Carriers)'!B3</f>
        <v>0</v>
      </c>
      <c r="P2" s="33"/>
      <c r="Q2" s="33"/>
    </row>
    <row r="3" spans="1:18" x14ac:dyDescent="0.3">
      <c r="A3" s="61" t="s">
        <v>73</v>
      </c>
      <c r="B3" s="173">
        <f>year</f>
        <v>2026</v>
      </c>
      <c r="P3" s="33"/>
      <c r="Q3" s="33"/>
    </row>
    <row r="4" spans="1:18" x14ac:dyDescent="0.3">
      <c r="P4" s="33"/>
      <c r="Q4" s="33"/>
    </row>
    <row r="5" spans="1:18" ht="18" x14ac:dyDescent="0.35">
      <c r="A5" s="150" t="s">
        <v>112</v>
      </c>
      <c r="P5" s="33"/>
      <c r="Q5" s="33"/>
    </row>
    <row r="6" spans="1:18" x14ac:dyDescent="0.3">
      <c r="A6" t="str">
        <f>"Questions 2 and 3 are asked to determine the OPM provided subscription income used in the MLR Calculation.  In lieu of answering these questions you may provide a copy of Attachment III from the "&amp;year-2&amp;" and "&amp;year-1&amp;" reconciliation."</f>
        <v>Questions 2 and 3 are asked to determine the OPM provided subscription income used in the MLR Calculation.  In lieu of answering these questions you may provide a copy of Attachment III from the 2024 and 2025 reconciliation.</v>
      </c>
      <c r="P6" s="33"/>
      <c r="Q6" s="33"/>
    </row>
    <row r="7" spans="1:18" x14ac:dyDescent="0.3">
      <c r="A7" t="s">
        <v>183</v>
      </c>
      <c r="P7" s="33"/>
      <c r="Q7" s="33"/>
    </row>
    <row r="8" spans="1:18" x14ac:dyDescent="0.3">
      <c r="A8" s="151" t="s">
        <v>111</v>
      </c>
      <c r="P8" s="33"/>
      <c r="Q8" s="33"/>
    </row>
    <row r="9" spans="1:18" x14ac:dyDescent="0.3">
      <c r="A9" s="152" t="s">
        <v>184</v>
      </c>
      <c r="P9" s="33"/>
      <c r="Q9" s="33"/>
    </row>
    <row r="10" spans="1:18" x14ac:dyDescent="0.3">
      <c r="A10" s="152"/>
      <c r="P10" s="33"/>
      <c r="Q10" s="33"/>
    </row>
    <row r="11" spans="1:18" ht="18.600000000000001" thickBot="1" x14ac:dyDescent="0.4">
      <c r="A11" s="150" t="s">
        <v>110</v>
      </c>
      <c r="P11" s="33"/>
      <c r="Q11" s="33"/>
    </row>
    <row r="12" spans="1:18" s="33" customFormat="1" ht="43.8" thickBot="1" x14ac:dyDescent="0.35">
      <c r="A12" s="219" t="s">
        <v>88</v>
      </c>
      <c r="B12" s="220" t="s">
        <v>133</v>
      </c>
      <c r="C12" s="220" t="s">
        <v>134</v>
      </c>
      <c r="D12" s="221" t="s">
        <v>87</v>
      </c>
      <c r="E12" s="222" t="s">
        <v>90</v>
      </c>
      <c r="F12" s="224" t="s">
        <v>113</v>
      </c>
      <c r="G12" s="225" t="s">
        <v>189</v>
      </c>
      <c r="H12" s="226" t="s">
        <v>185</v>
      </c>
      <c r="I12" s="227" t="s">
        <v>186</v>
      </c>
      <c r="J12" s="225" t="s">
        <v>192</v>
      </c>
      <c r="K12" s="226" t="s">
        <v>190</v>
      </c>
      <c r="L12" s="227" t="s">
        <v>191</v>
      </c>
      <c r="M12" s="225" t="s">
        <v>187</v>
      </c>
      <c r="N12" s="226" t="s">
        <v>182</v>
      </c>
      <c r="O12" s="227" t="s">
        <v>188</v>
      </c>
      <c r="P12" s="34"/>
    </row>
    <row r="13" spans="1:18" x14ac:dyDescent="0.3">
      <c r="A13" s="223" t="str">
        <f>IF('Attachment I (Small Carriers)'!A19="","",'Attachment I (Small Carriers)'!A19)</f>
        <v/>
      </c>
      <c r="B13" s="223" t="str">
        <f>IF('Attachment I (Small Carriers)'!B19="","",'Attachment I (Small Carriers)'!B19)</f>
        <v/>
      </c>
      <c r="C13" s="223" t="str">
        <f>IF('Attachment I (Small Carriers)'!C19="","",'Attachment I (Small Carriers)'!C19)</f>
        <v/>
      </c>
      <c r="D13" s="223" t="str">
        <f>IF('Attachment I (Small Carriers)'!D19="","",'Attachment I (Small Carriers)'!D19)</f>
        <v/>
      </c>
      <c r="E13" s="223" t="str">
        <f>IF('Attachment I (Small Carriers)'!E19="","",'Attachment I (Small Carriers)'!E19)</f>
        <v/>
      </c>
      <c r="F13" s="33"/>
      <c r="G13" s="33"/>
      <c r="H13" s="33"/>
      <c r="I13" s="33"/>
      <c r="J13" s="33"/>
      <c r="K13" s="33"/>
      <c r="L13" s="33"/>
      <c r="M13" s="33"/>
      <c r="N13" s="33"/>
      <c r="O13" s="33"/>
      <c r="P13" s="33"/>
      <c r="Q13" s="33"/>
      <c r="R13" s="33"/>
    </row>
    <row r="14" spans="1:18" x14ac:dyDescent="0.3">
      <c r="A14" s="37" t="str">
        <f>IF('Attachment I (Small Carriers)'!A20="","",'Attachment I (Small Carriers)'!A20)</f>
        <v/>
      </c>
      <c r="B14" s="37" t="str">
        <f>IF('Attachment I (Small Carriers)'!B20="","",'Attachment I (Small Carriers)'!B20)</f>
        <v/>
      </c>
      <c r="C14" s="37" t="str">
        <f>IF('Attachment I (Small Carriers)'!C20="","",'Attachment I (Small Carriers)'!C20)</f>
        <v/>
      </c>
      <c r="D14" s="37" t="str">
        <f>IF('Attachment I (Small Carriers)'!D20="","",'Attachment I (Small Carriers)'!D20)</f>
        <v/>
      </c>
      <c r="E14" s="37" t="str">
        <f>IF('Attachment I (Small Carriers)'!E20="","",'Attachment I (Small Carriers)'!E20)</f>
        <v/>
      </c>
      <c r="F14" s="33"/>
      <c r="G14" s="33"/>
      <c r="H14" s="33"/>
      <c r="I14" s="33"/>
      <c r="J14" s="33"/>
      <c r="K14" s="33"/>
      <c r="L14" s="33"/>
      <c r="M14" s="33"/>
      <c r="N14" s="33"/>
      <c r="O14" s="33"/>
      <c r="P14" s="33"/>
      <c r="Q14" s="33"/>
      <c r="R14" s="33"/>
    </row>
    <row r="15" spans="1:18" ht="15.6" x14ac:dyDescent="0.3">
      <c r="A15" s="37" t="str">
        <f>IF('Attachment I (Small Carriers)'!A21="","",'Attachment I (Small Carriers)'!A21)</f>
        <v/>
      </c>
      <c r="B15" s="37" t="str">
        <f>IF('Attachment I (Small Carriers)'!B21="","",'Attachment I (Small Carriers)'!B21)</f>
        <v/>
      </c>
      <c r="C15" s="37" t="str">
        <f>IF('Attachment I (Small Carriers)'!C21="","",'Attachment I (Small Carriers)'!C21)</f>
        <v/>
      </c>
      <c r="D15" s="37" t="str">
        <f>IF('Attachment I (Small Carriers)'!D21="","",'Attachment I (Small Carriers)'!D21)</f>
        <v/>
      </c>
      <c r="E15" s="37" t="str">
        <f>IF('Attachment I (Small Carriers)'!E21="","",'Attachment I (Small Carriers)'!E21)</f>
        <v/>
      </c>
      <c r="F15" s="33"/>
      <c r="G15" s="33"/>
      <c r="H15" s="35" t="s">
        <v>89</v>
      </c>
      <c r="I15" s="35" t="s">
        <v>89</v>
      </c>
      <c r="J15" s="33"/>
      <c r="K15" s="33"/>
      <c r="L15" s="33"/>
      <c r="M15" s="33"/>
      <c r="N15" s="33"/>
      <c r="O15" s="33"/>
      <c r="P15" s="33"/>
      <c r="Q15" s="33"/>
      <c r="R15" s="33"/>
    </row>
    <row r="16" spans="1:18" x14ac:dyDescent="0.3">
      <c r="A16" s="37" t="str">
        <f>IF('Attachment I (Small Carriers)'!A22="","",'Attachment I (Small Carriers)'!A22)</f>
        <v/>
      </c>
      <c r="B16" s="37" t="str">
        <f>IF('Attachment I (Small Carriers)'!B22="","",'Attachment I (Small Carriers)'!B22)</f>
        <v/>
      </c>
      <c r="C16" s="37" t="str">
        <f>IF('Attachment I (Small Carriers)'!C22="","",'Attachment I (Small Carriers)'!C22)</f>
        <v/>
      </c>
      <c r="D16" s="37" t="str">
        <f>IF('Attachment I (Small Carriers)'!D22="","",'Attachment I (Small Carriers)'!D22)</f>
        <v/>
      </c>
      <c r="E16" s="37" t="str">
        <f>IF('Attachment I (Small Carriers)'!E22="","",'Attachment I (Small Carriers)'!E22)</f>
        <v/>
      </c>
      <c r="F16" s="33"/>
      <c r="G16" s="33"/>
      <c r="H16" s="33"/>
      <c r="I16" s="33"/>
      <c r="J16" s="33"/>
      <c r="K16" s="33"/>
      <c r="L16" s="33"/>
      <c r="M16" s="33"/>
      <c r="N16" s="33"/>
      <c r="O16" s="33"/>
      <c r="P16" s="33"/>
      <c r="Q16" s="33"/>
      <c r="R16" s="33"/>
    </row>
    <row r="17" spans="1:18" x14ac:dyDescent="0.3">
      <c r="A17" s="37" t="str">
        <f>IF('Attachment I (Small Carriers)'!A23="","",'Attachment I (Small Carriers)'!A23)</f>
        <v/>
      </c>
      <c r="B17" s="37" t="str">
        <f>IF('Attachment I (Small Carriers)'!B23="","",'Attachment I (Small Carriers)'!B23)</f>
        <v/>
      </c>
      <c r="C17" s="37" t="str">
        <f>IF('Attachment I (Small Carriers)'!C23="","",'Attachment I (Small Carriers)'!C23)</f>
        <v/>
      </c>
      <c r="D17" s="37" t="str">
        <f>IF('Attachment I (Small Carriers)'!D23="","",'Attachment I (Small Carriers)'!D23)</f>
        <v/>
      </c>
      <c r="E17" s="37" t="str">
        <f>IF('Attachment I (Small Carriers)'!E23="","",'Attachment I (Small Carriers)'!E23)</f>
        <v/>
      </c>
      <c r="F17" s="33"/>
      <c r="G17" s="33"/>
      <c r="H17" s="33"/>
      <c r="I17" s="33"/>
      <c r="J17" s="33"/>
      <c r="K17" s="33"/>
      <c r="L17" s="33"/>
      <c r="M17" s="33"/>
      <c r="N17" s="33"/>
      <c r="O17" s="33"/>
      <c r="P17" s="33"/>
      <c r="Q17" s="33"/>
      <c r="R17" s="33"/>
    </row>
    <row r="18" spans="1:18" x14ac:dyDescent="0.3">
      <c r="A18" s="37" t="str">
        <f>IF('Attachment I (Small Carriers)'!A24="","",'Attachment I (Small Carriers)'!A24)</f>
        <v/>
      </c>
      <c r="B18" s="37" t="str">
        <f>IF('Attachment I (Small Carriers)'!B24="","",'Attachment I (Small Carriers)'!B24)</f>
        <v/>
      </c>
      <c r="C18" s="37" t="str">
        <f>IF('Attachment I (Small Carriers)'!C24="","",'Attachment I (Small Carriers)'!C24)</f>
        <v/>
      </c>
      <c r="D18" s="37" t="str">
        <f>IF('Attachment I (Small Carriers)'!D24="","",'Attachment I (Small Carriers)'!D24)</f>
        <v/>
      </c>
      <c r="E18" s="37" t="str">
        <f>IF('Attachment I (Small Carriers)'!E24="","",'Attachment I (Small Carriers)'!E24)</f>
        <v/>
      </c>
    </row>
    <row r="19" spans="1:18" x14ac:dyDescent="0.3">
      <c r="A19" s="37" t="str">
        <f>IF('Attachment I (Small Carriers)'!A25="","",'Attachment I (Small Carriers)'!A25)</f>
        <v/>
      </c>
      <c r="B19" s="37" t="str">
        <f>IF('Attachment I (Small Carriers)'!B25="","",'Attachment I (Small Carriers)'!B25)</f>
        <v/>
      </c>
      <c r="C19" s="37" t="str">
        <f>IF('Attachment I (Small Carriers)'!C25="","",'Attachment I (Small Carriers)'!C25)</f>
        <v/>
      </c>
      <c r="D19" s="37" t="str">
        <f>IF('Attachment I (Small Carriers)'!D25="","",'Attachment I (Small Carriers)'!D25)</f>
        <v/>
      </c>
      <c r="E19" s="37" t="str">
        <f>IF('Attachment I (Small Carriers)'!E25="","",'Attachment I (Small Carriers)'!E25)</f>
        <v/>
      </c>
    </row>
    <row r="20" spans="1:18" x14ac:dyDescent="0.3">
      <c r="A20" s="37" t="str">
        <f>IF('Attachment I (Small Carriers)'!A26="","",'Attachment I (Small Carriers)'!A26)</f>
        <v/>
      </c>
      <c r="B20" s="37" t="str">
        <f>IF('Attachment I (Small Carriers)'!B26="","",'Attachment I (Small Carriers)'!B26)</f>
        <v/>
      </c>
      <c r="C20" s="37" t="str">
        <f>IF('Attachment I (Small Carriers)'!C26="","",'Attachment I (Small Carriers)'!C26)</f>
        <v/>
      </c>
      <c r="D20" s="37" t="str">
        <f>IF('Attachment I (Small Carriers)'!D26="","",'Attachment I (Small Carriers)'!D26)</f>
        <v/>
      </c>
      <c r="E20" s="37" t="str">
        <f>IF('Attachment I (Small Carriers)'!E26="","",'Attachment I (Small Carriers)'!E26)</f>
        <v/>
      </c>
    </row>
    <row r="21" spans="1:18" x14ac:dyDescent="0.3">
      <c r="A21" s="37" t="str">
        <f>IF('Attachment I (Small Carriers)'!A27="","",'Attachment I (Small Carriers)'!A27)</f>
        <v/>
      </c>
      <c r="B21" s="37" t="str">
        <f>IF('Attachment I (Small Carriers)'!B27="","",'Attachment I (Small Carriers)'!B27)</f>
        <v/>
      </c>
      <c r="C21" s="37" t="str">
        <f>IF('Attachment I (Small Carriers)'!C27="","",'Attachment I (Small Carriers)'!C27)</f>
        <v/>
      </c>
      <c r="D21" s="37" t="str">
        <f>IF('Attachment I (Small Carriers)'!D27="","",'Attachment I (Small Carriers)'!D27)</f>
        <v/>
      </c>
      <c r="E21" s="37" t="str">
        <f>IF('Attachment I (Small Carriers)'!E27="","",'Attachment I (Small Carriers)'!E27)</f>
        <v/>
      </c>
    </row>
    <row r="22" spans="1:18" x14ac:dyDescent="0.3">
      <c r="A22" s="37" t="str">
        <f>IF('Attachment I (Small Carriers)'!A28="","",'Attachment I (Small Carriers)'!A28)</f>
        <v/>
      </c>
      <c r="B22" s="37" t="str">
        <f>IF('Attachment I (Small Carriers)'!B28="","",'Attachment I (Small Carriers)'!B28)</f>
        <v/>
      </c>
      <c r="C22" s="37" t="str">
        <f>IF('Attachment I (Small Carriers)'!C28="","",'Attachment I (Small Carriers)'!C28)</f>
        <v/>
      </c>
      <c r="D22" s="37" t="str">
        <f>IF('Attachment I (Small Carriers)'!D28="","",'Attachment I (Small Carriers)'!D28)</f>
        <v/>
      </c>
      <c r="E22" s="37" t="str">
        <f>IF('Attachment I (Small Carriers)'!E28="","",'Attachment I (Small Carriers)'!E28)</f>
        <v/>
      </c>
    </row>
    <row r="23" spans="1:18" x14ac:dyDescent="0.3">
      <c r="A23" s="37" t="str">
        <f>IF('Attachment I (Small Carriers)'!A29="","",'Attachment I (Small Carriers)'!A29)</f>
        <v/>
      </c>
      <c r="B23" s="37" t="str">
        <f>IF('Attachment I (Small Carriers)'!B29="","",'Attachment I (Small Carriers)'!B29)</f>
        <v/>
      </c>
      <c r="C23" s="37" t="str">
        <f>IF('Attachment I (Small Carriers)'!C29="","",'Attachment I (Small Carriers)'!C29)</f>
        <v/>
      </c>
      <c r="D23" s="37" t="str">
        <f>IF('Attachment I (Small Carriers)'!D29="","",'Attachment I (Small Carriers)'!D29)</f>
        <v/>
      </c>
      <c r="E23" s="37" t="str">
        <f>IF('Attachment I (Small Carriers)'!E29="","",'Attachment I (Small Carriers)'!E29)</f>
        <v/>
      </c>
    </row>
    <row r="24" spans="1:18" x14ac:dyDescent="0.3">
      <c r="A24" s="37" t="str">
        <f>IF('Attachment I (Small Carriers)'!A30="","",'Attachment I (Small Carriers)'!A30)</f>
        <v/>
      </c>
      <c r="B24" s="37" t="str">
        <f>IF('Attachment I (Small Carriers)'!B30="","",'Attachment I (Small Carriers)'!B30)</f>
        <v/>
      </c>
      <c r="C24" s="37" t="str">
        <f>IF('Attachment I (Small Carriers)'!C30="","",'Attachment I (Small Carriers)'!C30)</f>
        <v/>
      </c>
      <c r="D24" s="37" t="str">
        <f>IF('Attachment I (Small Carriers)'!D30="","",'Attachment I (Small Carriers)'!D30)</f>
        <v/>
      </c>
      <c r="E24" s="37" t="str">
        <f>IF('Attachment I (Small Carriers)'!E30="","",'Attachment I (Small Carriers)'!E30)</f>
        <v/>
      </c>
    </row>
    <row r="25" spans="1:18" x14ac:dyDescent="0.3">
      <c r="A25" s="37" t="str">
        <f>IF('Attachment I (Small Carriers)'!A31="","",'Attachment I (Small Carriers)'!A31)</f>
        <v/>
      </c>
      <c r="B25" s="37" t="str">
        <f>IF('Attachment I (Small Carriers)'!B31="","",'Attachment I (Small Carriers)'!B31)</f>
        <v/>
      </c>
      <c r="C25" s="37" t="str">
        <f>IF('Attachment I (Small Carriers)'!C31="","",'Attachment I (Small Carriers)'!C31)</f>
        <v/>
      </c>
      <c r="D25" s="37" t="str">
        <f>IF('Attachment I (Small Carriers)'!D31="","",'Attachment I (Small Carriers)'!D31)</f>
        <v/>
      </c>
      <c r="E25" s="37" t="str">
        <f>IF('Attachment I (Small Carriers)'!E31="","",'Attachment I (Small Carriers)'!E31)</f>
        <v/>
      </c>
    </row>
    <row r="26" spans="1:18" x14ac:dyDescent="0.3">
      <c r="A26" s="37" t="str">
        <f>IF('Attachment I (Small Carriers)'!A32="","",'Attachment I (Small Carriers)'!A32)</f>
        <v/>
      </c>
      <c r="B26" s="37" t="str">
        <f>IF('Attachment I (Small Carriers)'!B32="","",'Attachment I (Small Carriers)'!B32)</f>
        <v/>
      </c>
      <c r="C26" s="37" t="str">
        <f>IF('Attachment I (Small Carriers)'!C32="","",'Attachment I (Small Carriers)'!C32)</f>
        <v/>
      </c>
      <c r="D26" s="37" t="str">
        <f>IF('Attachment I (Small Carriers)'!D32="","",'Attachment I (Small Carriers)'!D32)</f>
        <v/>
      </c>
      <c r="E26" s="37" t="str">
        <f>IF('Attachment I (Small Carriers)'!E32="","",'Attachment I (Small Carriers)'!E32)</f>
        <v/>
      </c>
    </row>
    <row r="27" spans="1:18" x14ac:dyDescent="0.3">
      <c r="A27" s="37" t="str">
        <f>IF('Attachment I (Small Carriers)'!A33="","",'Attachment I (Small Carriers)'!A33)</f>
        <v/>
      </c>
      <c r="B27" s="37" t="str">
        <f>IF('Attachment I (Small Carriers)'!B33="","",'Attachment I (Small Carriers)'!B33)</f>
        <v/>
      </c>
      <c r="C27" s="37" t="str">
        <f>IF('Attachment I (Small Carriers)'!C33="","",'Attachment I (Small Carriers)'!C33)</f>
        <v/>
      </c>
      <c r="D27" s="37" t="str">
        <f>IF('Attachment I (Small Carriers)'!D33="","",'Attachment I (Small Carriers)'!D33)</f>
        <v/>
      </c>
      <c r="E27" s="37" t="str">
        <f>IF('Attachment I (Small Carriers)'!E33="","",'Attachment I (Small Carriers)'!E33)</f>
        <v/>
      </c>
    </row>
    <row r="28" spans="1:18" x14ac:dyDescent="0.3">
      <c r="A28" s="37" t="str">
        <f>IF('Attachment I (Small Carriers)'!A34="","",'Attachment I (Small Carriers)'!A34)</f>
        <v/>
      </c>
      <c r="B28" s="37" t="str">
        <f>IF('Attachment I (Small Carriers)'!B34="","",'Attachment I (Small Carriers)'!B34)</f>
        <v/>
      </c>
      <c r="C28" s="37" t="str">
        <f>IF('Attachment I (Small Carriers)'!C34="","",'Attachment I (Small Carriers)'!C34)</f>
        <v/>
      </c>
      <c r="D28" s="37" t="str">
        <f>IF('Attachment I (Small Carriers)'!D34="","",'Attachment I (Small Carriers)'!D34)</f>
        <v/>
      </c>
      <c r="E28" s="37" t="str">
        <f>IF('Attachment I (Small Carriers)'!E34="","",'Attachment I (Small Carriers)'!E34)</f>
        <v/>
      </c>
    </row>
    <row r="29" spans="1:18" x14ac:dyDescent="0.3">
      <c r="A29" s="37" t="str">
        <f>IF('Attachment I (Small Carriers)'!A35="","",'Attachment I (Small Carriers)'!A35)</f>
        <v/>
      </c>
      <c r="B29" s="37" t="str">
        <f>IF('Attachment I (Small Carriers)'!B35="","",'Attachment I (Small Carriers)'!B35)</f>
        <v/>
      </c>
      <c r="C29" s="37" t="str">
        <f>IF('Attachment I (Small Carriers)'!C35="","",'Attachment I (Small Carriers)'!C35)</f>
        <v/>
      </c>
      <c r="D29" s="37" t="str">
        <f>IF('Attachment I (Small Carriers)'!D35="","",'Attachment I (Small Carriers)'!D35)</f>
        <v/>
      </c>
      <c r="E29" s="37" t="str">
        <f>IF('Attachment I (Small Carriers)'!E35="","",'Attachment I (Small Carriers)'!E35)</f>
        <v/>
      </c>
    </row>
    <row r="30" spans="1:18" x14ac:dyDescent="0.3">
      <c r="A30" s="37" t="str">
        <f>IF('Attachment I (Small Carriers)'!A36="","",'Attachment I (Small Carriers)'!A36)</f>
        <v/>
      </c>
      <c r="B30" s="37" t="str">
        <f>IF('Attachment I (Small Carriers)'!B36="","",'Attachment I (Small Carriers)'!B36)</f>
        <v/>
      </c>
      <c r="C30" s="37" t="str">
        <f>IF('Attachment I (Small Carriers)'!C36="","",'Attachment I (Small Carriers)'!C36)</f>
        <v/>
      </c>
      <c r="D30" s="37" t="str">
        <f>IF('Attachment I (Small Carriers)'!D36="","",'Attachment I (Small Carriers)'!D36)</f>
        <v/>
      </c>
      <c r="E30" s="37" t="str">
        <f>IF('Attachment I (Small Carriers)'!E36="","",'Attachment I (Small Carriers)'!E36)</f>
        <v/>
      </c>
    </row>
    <row r="31" spans="1:18" x14ac:dyDescent="0.3">
      <c r="A31" s="37" t="str">
        <f>IF('Attachment I (Small Carriers)'!A37="","",'Attachment I (Small Carriers)'!A37)</f>
        <v/>
      </c>
      <c r="B31" s="37" t="str">
        <f>IF('Attachment I (Small Carriers)'!B37="","",'Attachment I (Small Carriers)'!B37)</f>
        <v/>
      </c>
      <c r="C31" s="37" t="str">
        <f>IF('Attachment I (Small Carriers)'!C37="","",'Attachment I (Small Carriers)'!C37)</f>
        <v/>
      </c>
      <c r="D31" s="37" t="str">
        <f>IF('Attachment I (Small Carriers)'!D37="","",'Attachment I (Small Carriers)'!D37)</f>
        <v/>
      </c>
      <c r="E31" s="37" t="str">
        <f>IF('Attachment I (Small Carriers)'!E37="","",'Attachment I (Small Carriers)'!E37)</f>
        <v/>
      </c>
    </row>
    <row r="32" spans="1:18" x14ac:dyDescent="0.3">
      <c r="A32" s="37" t="str">
        <f>IF('Attachment I (Small Carriers)'!A38="","",'Attachment I (Small Carriers)'!A38)</f>
        <v/>
      </c>
      <c r="B32" s="37" t="str">
        <f>IF('Attachment I (Small Carriers)'!B38="","",'Attachment I (Small Carriers)'!B38)</f>
        <v/>
      </c>
      <c r="C32" s="37" t="str">
        <f>IF('Attachment I (Small Carriers)'!C38="","",'Attachment I (Small Carriers)'!C38)</f>
        <v/>
      </c>
      <c r="D32" s="37" t="str">
        <f>IF('Attachment I (Small Carriers)'!D38="","",'Attachment I (Small Carriers)'!D38)</f>
        <v/>
      </c>
      <c r="E32" s="37" t="str">
        <f>IF('Attachment I (Small Carriers)'!E38="","",'Attachment I (Small Carriers)'!E38)</f>
        <v/>
      </c>
    </row>
    <row r="33" spans="1:5" x14ac:dyDescent="0.3">
      <c r="A33" s="37" t="str">
        <f>IF('Attachment I (Small Carriers)'!A39="","",'Attachment I (Small Carriers)'!A39)</f>
        <v/>
      </c>
      <c r="B33" s="37" t="str">
        <f>IF('Attachment I (Small Carriers)'!B39="","",'Attachment I (Small Carriers)'!B39)</f>
        <v/>
      </c>
      <c r="C33" s="37" t="str">
        <f>IF('Attachment I (Small Carriers)'!C39="","",'Attachment I (Small Carriers)'!C39)</f>
        <v/>
      </c>
      <c r="D33" s="37" t="str">
        <f>IF('Attachment I (Small Carriers)'!D39="","",'Attachment I (Small Carriers)'!D39)</f>
        <v/>
      </c>
      <c r="E33" s="37" t="str">
        <f>IF('Attachment I (Small Carriers)'!E39="","",'Attachment I (Small Carriers)'!E39)</f>
        <v/>
      </c>
    </row>
    <row r="34" spans="1:5" x14ac:dyDescent="0.3">
      <c r="A34" s="37" t="str">
        <f>IF('Attachment I (Small Carriers)'!A40="","",'Attachment I (Small Carriers)'!A40)</f>
        <v/>
      </c>
      <c r="B34" s="37" t="str">
        <f>IF('Attachment I (Small Carriers)'!B40="","",'Attachment I (Small Carriers)'!B40)</f>
        <v/>
      </c>
      <c r="C34" s="37" t="str">
        <f>IF('Attachment I (Small Carriers)'!C40="","",'Attachment I (Small Carriers)'!C40)</f>
        <v/>
      </c>
      <c r="D34" s="37" t="str">
        <f>IF('Attachment I (Small Carriers)'!D40="","",'Attachment I (Small Carriers)'!D40)</f>
        <v/>
      </c>
      <c r="E34" s="37" t="str">
        <f>IF('Attachment I (Small Carriers)'!E40="","",'Attachment I (Small Carriers)'!E40)</f>
        <v/>
      </c>
    </row>
    <row r="35" spans="1:5" x14ac:dyDescent="0.3">
      <c r="A35" s="37" t="str">
        <f>IF('Attachment I (Small Carriers)'!A41="","",'Attachment I (Small Carriers)'!A41)</f>
        <v/>
      </c>
      <c r="B35" s="37" t="str">
        <f>IF('Attachment I (Small Carriers)'!B41="","",'Attachment I (Small Carriers)'!B41)</f>
        <v/>
      </c>
      <c r="C35" s="37" t="str">
        <f>IF('Attachment I (Small Carriers)'!C41="","",'Attachment I (Small Carriers)'!C41)</f>
        <v/>
      </c>
      <c r="D35" s="37" t="str">
        <f>IF('Attachment I (Small Carriers)'!D41="","",'Attachment I (Small Carriers)'!D41)</f>
        <v/>
      </c>
      <c r="E35" s="37" t="str">
        <f>IF('Attachment I (Small Carriers)'!E41="","",'Attachment I (Small Carriers)'!E41)</f>
        <v/>
      </c>
    </row>
    <row r="36" spans="1:5" x14ac:dyDescent="0.3">
      <c r="A36" s="37" t="str">
        <f>IF('Attachment I (Small Carriers)'!A42="","",'Attachment I (Small Carriers)'!A42)</f>
        <v/>
      </c>
      <c r="B36" s="37" t="str">
        <f>IF('Attachment I (Small Carriers)'!B42="","",'Attachment I (Small Carriers)'!B42)</f>
        <v/>
      </c>
      <c r="C36" s="37" t="str">
        <f>IF('Attachment I (Small Carriers)'!C42="","",'Attachment I (Small Carriers)'!C42)</f>
        <v/>
      </c>
      <c r="D36" s="37" t="str">
        <f>IF('Attachment I (Small Carriers)'!D42="","",'Attachment I (Small Carriers)'!D42)</f>
        <v/>
      </c>
      <c r="E36" s="37" t="str">
        <f>IF('Attachment I (Small Carriers)'!E42="","",'Attachment I (Small Carriers)'!E42)</f>
        <v/>
      </c>
    </row>
    <row r="37" spans="1:5" x14ac:dyDescent="0.3">
      <c r="A37" s="37" t="str">
        <f>IF('Attachment I (Small Carriers)'!A43="","",'Attachment I (Small Carriers)'!A43)</f>
        <v/>
      </c>
      <c r="B37" s="37" t="str">
        <f>IF('Attachment I (Small Carriers)'!B43="","",'Attachment I (Small Carriers)'!B43)</f>
        <v/>
      </c>
      <c r="C37" s="37" t="str">
        <f>IF('Attachment I (Small Carriers)'!C43="","",'Attachment I (Small Carriers)'!C43)</f>
        <v/>
      </c>
      <c r="D37" s="37" t="str">
        <f>IF('Attachment I (Small Carriers)'!D43="","",'Attachment I (Small Carriers)'!D43)</f>
        <v/>
      </c>
      <c r="E37" s="37" t="str">
        <f>IF('Attachment I (Small Carriers)'!E43="","",'Attachment I (Small Carriers)'!E43)</f>
        <v/>
      </c>
    </row>
    <row r="38" spans="1:5" x14ac:dyDescent="0.3">
      <c r="A38" s="37" t="str">
        <f>IF('Attachment I (Small Carriers)'!A44="","",'Attachment I (Small Carriers)'!A44)</f>
        <v/>
      </c>
      <c r="B38" s="37" t="str">
        <f>IF('Attachment I (Small Carriers)'!B44="","",'Attachment I (Small Carriers)'!B44)</f>
        <v/>
      </c>
      <c r="C38" s="37" t="str">
        <f>IF('Attachment I (Small Carriers)'!C44="","",'Attachment I (Small Carriers)'!C44)</f>
        <v/>
      </c>
      <c r="D38" s="37" t="str">
        <f>IF('Attachment I (Small Carriers)'!D44="","",'Attachment I (Small Carriers)'!D44)</f>
        <v/>
      </c>
      <c r="E38" s="37" t="str">
        <f>IF('Attachment I (Small Carriers)'!E44="","",'Attachment I (Small Carriers)'!E44)</f>
        <v/>
      </c>
    </row>
    <row r="39" spans="1:5" x14ac:dyDescent="0.3">
      <c r="A39" s="37" t="str">
        <f>IF('Attachment I (Small Carriers)'!A45="","",'Attachment I (Small Carriers)'!A45)</f>
        <v/>
      </c>
      <c r="B39" s="37" t="str">
        <f>IF('Attachment I (Small Carriers)'!B45="","",'Attachment I (Small Carriers)'!B45)</f>
        <v/>
      </c>
      <c r="C39" s="37" t="str">
        <f>IF('Attachment I (Small Carriers)'!C45="","",'Attachment I (Small Carriers)'!C45)</f>
        <v/>
      </c>
      <c r="D39" s="37" t="str">
        <f>IF('Attachment I (Small Carriers)'!D45="","",'Attachment I (Small Carriers)'!D45)</f>
        <v/>
      </c>
      <c r="E39" s="37" t="str">
        <f>IF('Attachment I (Small Carriers)'!E45="","",'Attachment I (Small Carriers)'!E45)</f>
        <v/>
      </c>
    </row>
    <row r="40" spans="1:5" x14ac:dyDescent="0.3">
      <c r="A40" s="37" t="str">
        <f>IF('Attachment I (Small Carriers)'!A46="","",'Attachment I (Small Carriers)'!A46)</f>
        <v/>
      </c>
      <c r="B40" s="37" t="str">
        <f>IF('Attachment I (Small Carriers)'!B46="","",'Attachment I (Small Carriers)'!B46)</f>
        <v/>
      </c>
      <c r="C40" s="37" t="str">
        <f>IF('Attachment I (Small Carriers)'!C46="","",'Attachment I (Small Carriers)'!C46)</f>
        <v/>
      </c>
      <c r="D40" s="37" t="str">
        <f>IF('Attachment I (Small Carriers)'!D46="","",'Attachment I (Small Carriers)'!D46)</f>
        <v/>
      </c>
      <c r="E40" s="37" t="str">
        <f>IF('Attachment I (Small Carriers)'!E46="","",'Attachment I (Small Carriers)'!E46)</f>
        <v/>
      </c>
    </row>
    <row r="41" spans="1:5" x14ac:dyDescent="0.3">
      <c r="A41" s="37" t="str">
        <f>IF('Attachment I (Small Carriers)'!A47="","",'Attachment I (Small Carriers)'!A47)</f>
        <v/>
      </c>
      <c r="B41" s="37" t="str">
        <f>IF('Attachment I (Small Carriers)'!B47="","",'Attachment I (Small Carriers)'!B47)</f>
        <v/>
      </c>
      <c r="C41" s="37" t="str">
        <f>IF('Attachment I (Small Carriers)'!C47="","",'Attachment I (Small Carriers)'!C47)</f>
        <v/>
      </c>
      <c r="D41" s="37" t="str">
        <f>IF('Attachment I (Small Carriers)'!D47="","",'Attachment I (Small Carriers)'!D47)</f>
        <v/>
      </c>
      <c r="E41" s="37" t="str">
        <f>IF('Attachment I (Small Carriers)'!E47="","",'Attachment I (Small Carriers)'!E47)</f>
        <v/>
      </c>
    </row>
    <row r="42" spans="1:5" x14ac:dyDescent="0.3">
      <c r="A42" s="37" t="str">
        <f>IF('Attachment I (Small Carriers)'!A48="","",'Attachment I (Small Carriers)'!A48)</f>
        <v/>
      </c>
      <c r="B42" s="37" t="str">
        <f>IF('Attachment I (Small Carriers)'!B48="","",'Attachment I (Small Carriers)'!B48)</f>
        <v/>
      </c>
      <c r="C42" s="37" t="str">
        <f>IF('Attachment I (Small Carriers)'!C48="","",'Attachment I (Small Carriers)'!C48)</f>
        <v/>
      </c>
      <c r="D42" s="37" t="str">
        <f>IF('Attachment I (Small Carriers)'!D48="","",'Attachment I (Small Carriers)'!D48)</f>
        <v/>
      </c>
      <c r="E42" s="37" t="str">
        <f>IF('Attachment I (Small Carriers)'!E48="","",'Attachment I (Small Carriers)'!E48)</f>
        <v/>
      </c>
    </row>
    <row r="43" spans="1:5" x14ac:dyDescent="0.3">
      <c r="A43" s="37" t="str">
        <f>IF('Attachment I (Small Carriers)'!A49="","",'Attachment I (Small Carriers)'!A49)</f>
        <v/>
      </c>
      <c r="B43" s="37" t="str">
        <f>IF('Attachment I (Small Carriers)'!B49="","",'Attachment I (Small Carriers)'!B49)</f>
        <v/>
      </c>
      <c r="C43" s="37" t="str">
        <f>IF('Attachment I (Small Carriers)'!C49="","",'Attachment I (Small Carriers)'!C49)</f>
        <v/>
      </c>
      <c r="D43" s="37" t="str">
        <f>IF('Attachment I (Small Carriers)'!D49="","",'Attachment I (Small Carriers)'!D49)</f>
        <v/>
      </c>
      <c r="E43" s="37" t="str">
        <f>IF('Attachment I (Small Carriers)'!E49="","",'Attachment I (Small Carriers)'!E49)</f>
        <v/>
      </c>
    </row>
    <row r="44" spans="1:5" x14ac:dyDescent="0.3">
      <c r="A44" s="37" t="str">
        <f>IF('Attachment I (Small Carriers)'!A50="","",'Attachment I (Small Carriers)'!A50)</f>
        <v/>
      </c>
      <c r="B44" s="37" t="str">
        <f>IF('Attachment I (Small Carriers)'!B50="","",'Attachment I (Small Carriers)'!B50)</f>
        <v/>
      </c>
      <c r="C44" s="37" t="str">
        <f>IF('Attachment I (Small Carriers)'!C50="","",'Attachment I (Small Carriers)'!C50)</f>
        <v/>
      </c>
      <c r="D44" s="37" t="str">
        <f>IF('Attachment I (Small Carriers)'!D50="","",'Attachment I (Small Carriers)'!D50)</f>
        <v/>
      </c>
      <c r="E44" s="37" t="str">
        <f>IF('Attachment I (Small Carriers)'!E50="","",'Attachment I (Small Carriers)'!E50)</f>
        <v/>
      </c>
    </row>
    <row r="45" spans="1:5" x14ac:dyDescent="0.3">
      <c r="A45" s="37" t="str">
        <f>IF('Attachment I (Small Carriers)'!A51="","",'Attachment I (Small Carriers)'!A51)</f>
        <v/>
      </c>
      <c r="B45" s="37" t="str">
        <f>IF('Attachment I (Small Carriers)'!B51="","",'Attachment I (Small Carriers)'!B51)</f>
        <v/>
      </c>
      <c r="C45" s="37" t="str">
        <f>IF('Attachment I (Small Carriers)'!C51="","",'Attachment I (Small Carriers)'!C51)</f>
        <v/>
      </c>
      <c r="D45" s="37" t="str">
        <f>IF('Attachment I (Small Carriers)'!D51="","",'Attachment I (Small Carriers)'!D51)</f>
        <v/>
      </c>
      <c r="E45" s="37" t="str">
        <f>IF('Attachment I (Small Carriers)'!E51="","",'Attachment I (Small Carriers)'!E51)</f>
        <v/>
      </c>
    </row>
    <row r="46" spans="1:5" x14ac:dyDescent="0.3">
      <c r="A46" s="37" t="str">
        <f>IF('Attachment I (Small Carriers)'!A52="","",'Attachment I (Small Carriers)'!A52)</f>
        <v/>
      </c>
      <c r="B46" s="37" t="str">
        <f>IF('Attachment I (Small Carriers)'!B52="","",'Attachment I (Small Carriers)'!B52)</f>
        <v/>
      </c>
      <c r="C46" s="37" t="str">
        <f>IF('Attachment I (Small Carriers)'!C52="","",'Attachment I (Small Carriers)'!C52)</f>
        <v/>
      </c>
      <c r="D46" s="37" t="str">
        <f>IF('Attachment I (Small Carriers)'!D52="","",'Attachment I (Small Carriers)'!D52)</f>
        <v/>
      </c>
      <c r="E46" s="37" t="str">
        <f>IF('Attachment I (Small Carriers)'!E52="","",'Attachment I (Small Carriers)'!E52)</f>
        <v/>
      </c>
    </row>
    <row r="47" spans="1:5" x14ac:dyDescent="0.3">
      <c r="A47" s="37" t="str">
        <f>IF('Attachment I (Small Carriers)'!A53="","",'Attachment I (Small Carriers)'!A53)</f>
        <v/>
      </c>
      <c r="B47" s="37" t="str">
        <f>IF('Attachment I (Small Carriers)'!B53="","",'Attachment I (Small Carriers)'!B53)</f>
        <v/>
      </c>
      <c r="C47" s="37" t="str">
        <f>IF('Attachment I (Small Carriers)'!C53="","",'Attachment I (Small Carriers)'!C53)</f>
        <v/>
      </c>
      <c r="D47" s="37" t="str">
        <f>IF('Attachment I (Small Carriers)'!D53="","",'Attachment I (Small Carriers)'!D53)</f>
        <v/>
      </c>
      <c r="E47" s="37" t="str">
        <f>IF('Attachment I (Small Carriers)'!E53="","",'Attachment I (Small Carriers)'!E53)</f>
        <v/>
      </c>
    </row>
    <row r="48" spans="1:5" x14ac:dyDescent="0.3">
      <c r="A48" s="37" t="str">
        <f>IF('Attachment I (Small Carriers)'!A54="","",'Attachment I (Small Carriers)'!A54)</f>
        <v/>
      </c>
      <c r="B48" s="37" t="str">
        <f>IF('Attachment I (Small Carriers)'!B54="","",'Attachment I (Small Carriers)'!B54)</f>
        <v/>
      </c>
      <c r="C48" s="37" t="str">
        <f>IF('Attachment I (Small Carriers)'!C54="","",'Attachment I (Small Carriers)'!C54)</f>
        <v/>
      </c>
      <c r="D48" s="37" t="str">
        <f>IF('Attachment I (Small Carriers)'!D54="","",'Attachment I (Small Carriers)'!D54)</f>
        <v/>
      </c>
      <c r="E48" s="37" t="str">
        <f>IF('Attachment I (Small Carriers)'!E54="","",'Attachment I (Small Carriers)'!E54)</f>
        <v/>
      </c>
    </row>
    <row r="49" spans="1:5" x14ac:dyDescent="0.3">
      <c r="A49" s="37" t="str">
        <f>IF('Attachment I (Small Carriers)'!A55="","",'Attachment I (Small Carriers)'!A55)</f>
        <v/>
      </c>
      <c r="B49" s="37" t="str">
        <f>IF('Attachment I (Small Carriers)'!B55="","",'Attachment I (Small Carriers)'!B55)</f>
        <v/>
      </c>
      <c r="C49" s="37" t="str">
        <f>IF('Attachment I (Small Carriers)'!C55="","",'Attachment I (Small Carriers)'!C55)</f>
        <v/>
      </c>
      <c r="D49" s="37" t="str">
        <f>IF('Attachment I (Small Carriers)'!D55="","",'Attachment I (Small Carriers)'!D55)</f>
        <v/>
      </c>
      <c r="E49" s="37" t="str">
        <f>IF('Attachment I (Small Carriers)'!E55="","",'Attachment I (Small Carriers)'!E55)</f>
        <v/>
      </c>
    </row>
    <row r="50" spans="1:5" x14ac:dyDescent="0.3">
      <c r="A50" s="37" t="str">
        <f>IF('Attachment I (Small Carriers)'!A56="","",'Attachment I (Small Carriers)'!A56)</f>
        <v/>
      </c>
      <c r="B50" s="37" t="str">
        <f>IF('Attachment I (Small Carriers)'!B56="","",'Attachment I (Small Carriers)'!B56)</f>
        <v/>
      </c>
      <c r="C50" s="37" t="str">
        <f>IF('Attachment I (Small Carriers)'!C56="","",'Attachment I (Small Carriers)'!C56)</f>
        <v/>
      </c>
      <c r="D50" s="37" t="str">
        <f>IF('Attachment I (Small Carriers)'!D56="","",'Attachment I (Small Carriers)'!D56)</f>
        <v/>
      </c>
      <c r="E50" s="37" t="str">
        <f>IF('Attachment I (Small Carriers)'!E56="","",'Attachment I (Small Carriers)'!E56)</f>
        <v/>
      </c>
    </row>
    <row r="51" spans="1:5" x14ac:dyDescent="0.3">
      <c r="A51" s="37" t="str">
        <f>IF('Attachment I (Small Carriers)'!A57="","",'Attachment I (Small Carriers)'!A57)</f>
        <v/>
      </c>
      <c r="B51" s="37" t="str">
        <f>IF('Attachment I (Small Carriers)'!B57="","",'Attachment I (Small Carriers)'!B57)</f>
        <v/>
      </c>
      <c r="C51" s="37" t="str">
        <f>IF('Attachment I (Small Carriers)'!C57="","",'Attachment I (Small Carriers)'!C57)</f>
        <v/>
      </c>
      <c r="D51" s="37" t="str">
        <f>IF('Attachment I (Small Carriers)'!D57="","",'Attachment I (Small Carriers)'!D57)</f>
        <v/>
      </c>
      <c r="E51" s="37" t="str">
        <f>IF('Attachment I (Small Carriers)'!E57="","",'Attachment I (Small Carriers)'!E57)</f>
        <v/>
      </c>
    </row>
    <row r="52" spans="1:5" x14ac:dyDescent="0.3">
      <c r="A52" s="37" t="str">
        <f>IF('Attachment I (Small Carriers)'!A58="","",'Attachment I (Small Carriers)'!A58)</f>
        <v/>
      </c>
      <c r="B52" s="37" t="str">
        <f>IF('Attachment I (Small Carriers)'!B58="","",'Attachment I (Small Carriers)'!B58)</f>
        <v/>
      </c>
      <c r="C52" s="37" t="str">
        <f>IF('Attachment I (Small Carriers)'!C58="","",'Attachment I (Small Carriers)'!C58)</f>
        <v/>
      </c>
      <c r="D52" s="37" t="str">
        <f>IF('Attachment I (Small Carriers)'!D58="","",'Attachment I (Small Carriers)'!D58)</f>
        <v/>
      </c>
      <c r="E52" s="37" t="str">
        <f>IF('Attachment I (Small Carriers)'!E58="","",'Attachment I (Small Carriers)'!E58)</f>
        <v/>
      </c>
    </row>
    <row r="53" spans="1:5" x14ac:dyDescent="0.3">
      <c r="A53" s="37" t="str">
        <f>IF('Attachment I (Small Carriers)'!A59="","",'Attachment I (Small Carriers)'!A59)</f>
        <v/>
      </c>
      <c r="B53" s="37" t="str">
        <f>IF('Attachment I (Small Carriers)'!B59="","",'Attachment I (Small Carriers)'!B59)</f>
        <v/>
      </c>
      <c r="C53" s="37" t="str">
        <f>IF('Attachment I (Small Carriers)'!C59="","",'Attachment I (Small Carriers)'!C59)</f>
        <v/>
      </c>
      <c r="D53" s="37" t="str">
        <f>IF('Attachment I (Small Carriers)'!D59="","",'Attachment I (Small Carriers)'!D59)</f>
        <v/>
      </c>
      <c r="E53" s="37" t="str">
        <f>IF('Attachment I (Small Carriers)'!E59="","",'Attachment I (Small Carriers)'!E59)</f>
        <v/>
      </c>
    </row>
    <row r="54" spans="1:5" x14ac:dyDescent="0.3">
      <c r="A54" s="37" t="str">
        <f>IF('Attachment I (Small Carriers)'!A60="","",'Attachment I (Small Carriers)'!A60)</f>
        <v/>
      </c>
      <c r="B54" s="37" t="str">
        <f>IF('Attachment I (Small Carriers)'!B60="","",'Attachment I (Small Carriers)'!B60)</f>
        <v/>
      </c>
      <c r="C54" s="37" t="str">
        <f>IF('Attachment I (Small Carriers)'!C60="","",'Attachment I (Small Carriers)'!C60)</f>
        <v/>
      </c>
      <c r="D54" s="37" t="str">
        <f>IF('Attachment I (Small Carriers)'!D60="","",'Attachment I (Small Carriers)'!D60)</f>
        <v/>
      </c>
      <c r="E54" s="37" t="str">
        <f>IF('Attachment I (Small Carriers)'!E60="","",'Attachment I (Small Carriers)'!E60)</f>
        <v/>
      </c>
    </row>
    <row r="55" spans="1:5" x14ac:dyDescent="0.3">
      <c r="A55" s="37" t="str">
        <f>IF('Attachment I (Small Carriers)'!A61="","",'Attachment I (Small Carriers)'!A61)</f>
        <v/>
      </c>
      <c r="B55" s="37" t="str">
        <f>IF('Attachment I (Small Carriers)'!B61="","",'Attachment I (Small Carriers)'!B61)</f>
        <v/>
      </c>
      <c r="C55" s="37" t="str">
        <f>IF('Attachment I (Small Carriers)'!C61="","",'Attachment I (Small Carriers)'!C61)</f>
        <v/>
      </c>
      <c r="D55" s="37" t="str">
        <f>IF('Attachment I (Small Carriers)'!D61="","",'Attachment I (Small Carriers)'!D61)</f>
        <v/>
      </c>
      <c r="E55" s="37" t="str">
        <f>IF('Attachment I (Small Carriers)'!E61="","",'Attachment I (Small Carriers)'!E61)</f>
        <v/>
      </c>
    </row>
    <row r="56" spans="1:5" x14ac:dyDescent="0.3">
      <c r="A56" s="37" t="str">
        <f>IF('Attachment I (Small Carriers)'!A62="","",'Attachment I (Small Carriers)'!A62)</f>
        <v/>
      </c>
      <c r="B56" s="37" t="str">
        <f>IF('Attachment I (Small Carriers)'!B62="","",'Attachment I (Small Carriers)'!B62)</f>
        <v/>
      </c>
      <c r="C56" s="37" t="str">
        <f>IF('Attachment I (Small Carriers)'!C62="","",'Attachment I (Small Carriers)'!C62)</f>
        <v/>
      </c>
      <c r="D56" s="37" t="str">
        <f>IF('Attachment I (Small Carriers)'!D62="","",'Attachment I (Small Carriers)'!D62)</f>
        <v/>
      </c>
      <c r="E56" s="37" t="str">
        <f>IF('Attachment I (Small Carriers)'!E62="","",'Attachment I (Small Carriers)'!E62)</f>
        <v/>
      </c>
    </row>
    <row r="57" spans="1:5" x14ac:dyDescent="0.3">
      <c r="A57" s="37" t="str">
        <f>IF('Attachment I (Small Carriers)'!A63="","",'Attachment I (Small Carriers)'!A63)</f>
        <v/>
      </c>
      <c r="B57" s="37" t="str">
        <f>IF('Attachment I (Small Carriers)'!B63="","",'Attachment I (Small Carriers)'!B63)</f>
        <v/>
      </c>
      <c r="C57" s="37" t="str">
        <f>IF('Attachment I (Small Carriers)'!C63="","",'Attachment I (Small Carriers)'!C63)</f>
        <v/>
      </c>
      <c r="D57" s="37" t="str">
        <f>IF('Attachment I (Small Carriers)'!D63="","",'Attachment I (Small Carriers)'!D63)</f>
        <v/>
      </c>
      <c r="E57" s="37" t="str">
        <f>IF('Attachment I (Small Carriers)'!E63="","",'Attachment I (Small Carriers)'!E63)</f>
        <v/>
      </c>
    </row>
    <row r="58" spans="1:5" x14ac:dyDescent="0.3">
      <c r="A58" s="37" t="str">
        <f>IF('Attachment I (Small Carriers)'!A64="","",'Attachment I (Small Carriers)'!A64)</f>
        <v/>
      </c>
      <c r="B58" s="37" t="str">
        <f>IF('Attachment I (Small Carriers)'!B64="","",'Attachment I (Small Carriers)'!B64)</f>
        <v/>
      </c>
      <c r="C58" s="37" t="str">
        <f>IF('Attachment I (Small Carriers)'!C64="","",'Attachment I (Small Carriers)'!C64)</f>
        <v/>
      </c>
      <c r="D58" s="37" t="str">
        <f>IF('Attachment I (Small Carriers)'!D64="","",'Attachment I (Small Carriers)'!D64)</f>
        <v/>
      </c>
      <c r="E58" s="37" t="str">
        <f>IF('Attachment I (Small Carriers)'!E64="","",'Attachment I (Small Carriers)'!E64)</f>
        <v/>
      </c>
    </row>
    <row r="59" spans="1:5" x14ac:dyDescent="0.3">
      <c r="A59" s="37" t="str">
        <f>IF('Attachment I (Small Carriers)'!A65="","",'Attachment I (Small Carriers)'!A65)</f>
        <v/>
      </c>
      <c r="B59" s="37" t="str">
        <f>IF('Attachment I (Small Carriers)'!B65="","",'Attachment I (Small Carriers)'!B65)</f>
        <v/>
      </c>
      <c r="C59" s="37" t="str">
        <f>IF('Attachment I (Small Carriers)'!C65="","",'Attachment I (Small Carriers)'!C65)</f>
        <v/>
      </c>
      <c r="D59" s="37" t="str">
        <f>IF('Attachment I (Small Carriers)'!D65="","",'Attachment I (Small Carriers)'!D65)</f>
        <v/>
      </c>
      <c r="E59" s="37" t="str">
        <f>IF('Attachment I (Small Carriers)'!E65="","",'Attachment I (Small Carriers)'!E65)</f>
        <v/>
      </c>
    </row>
    <row r="60" spans="1:5" x14ac:dyDescent="0.3">
      <c r="A60" s="37" t="str">
        <f>IF('Attachment I (Small Carriers)'!A66="","",'Attachment I (Small Carriers)'!A66)</f>
        <v/>
      </c>
      <c r="B60" s="37" t="str">
        <f>IF('Attachment I (Small Carriers)'!B66="","",'Attachment I (Small Carriers)'!B66)</f>
        <v/>
      </c>
      <c r="C60" s="37" t="str">
        <f>IF('Attachment I (Small Carriers)'!C66="","",'Attachment I (Small Carriers)'!C66)</f>
        <v/>
      </c>
      <c r="D60" s="37" t="str">
        <f>IF('Attachment I (Small Carriers)'!D66="","",'Attachment I (Small Carriers)'!D66)</f>
        <v/>
      </c>
      <c r="E60" s="37" t="str">
        <f>IF('Attachment I (Small Carriers)'!E66="","",'Attachment I (Small Carriers)'!E66)</f>
        <v/>
      </c>
    </row>
    <row r="61" spans="1:5" x14ac:dyDescent="0.3">
      <c r="A61" s="37" t="str">
        <f>IF('Attachment I (Small Carriers)'!A67="","",'Attachment I (Small Carriers)'!A67)</f>
        <v/>
      </c>
      <c r="B61" s="37" t="str">
        <f>IF('Attachment I (Small Carriers)'!B67="","",'Attachment I (Small Carriers)'!B67)</f>
        <v/>
      </c>
      <c r="C61" s="37" t="str">
        <f>IF('Attachment I (Small Carriers)'!C67="","",'Attachment I (Small Carriers)'!C67)</f>
        <v/>
      </c>
      <c r="D61" s="37" t="str">
        <f>IF('Attachment I (Small Carriers)'!D67="","",'Attachment I (Small Carriers)'!D67)</f>
        <v/>
      </c>
      <c r="E61" s="37" t="str">
        <f>IF('Attachment I (Small Carriers)'!E67="","",'Attachment I (Small Carriers)'!E67)</f>
        <v/>
      </c>
    </row>
    <row r="62" spans="1:5" x14ac:dyDescent="0.3">
      <c r="A62" s="37" t="str">
        <f>IF('Attachment I (Small Carriers)'!A68="","",'Attachment I (Small Carriers)'!A68)</f>
        <v/>
      </c>
      <c r="B62" s="37" t="str">
        <f>IF('Attachment I (Small Carriers)'!B68="","",'Attachment I (Small Carriers)'!B68)</f>
        <v/>
      </c>
      <c r="C62" s="37" t="str">
        <f>IF('Attachment I (Small Carriers)'!C68="","",'Attachment I (Small Carriers)'!C68)</f>
        <v/>
      </c>
      <c r="D62" s="37" t="str">
        <f>IF('Attachment I (Small Carriers)'!D68="","",'Attachment I (Small Carriers)'!D68)</f>
        <v/>
      </c>
      <c r="E62" s="37" t="str">
        <f>IF('Attachment I (Small Carriers)'!E68="","",'Attachment I (Small Carriers)'!E68)</f>
        <v/>
      </c>
    </row>
    <row r="63" spans="1:5" x14ac:dyDescent="0.3">
      <c r="A63" s="37" t="str">
        <f>IF('Attachment I (Small Carriers)'!A69="","",'Attachment I (Small Carriers)'!A69)</f>
        <v/>
      </c>
      <c r="B63" s="37" t="str">
        <f>IF('Attachment I (Small Carriers)'!B69="","",'Attachment I (Small Carriers)'!B69)</f>
        <v/>
      </c>
      <c r="C63" s="37" t="str">
        <f>IF('Attachment I (Small Carriers)'!C69="","",'Attachment I (Small Carriers)'!C69)</f>
        <v/>
      </c>
      <c r="D63" s="37" t="str">
        <f>IF('Attachment I (Small Carriers)'!D69="","",'Attachment I (Small Carriers)'!D69)</f>
        <v/>
      </c>
      <c r="E63" s="37" t="str">
        <f>IF('Attachment I (Small Carriers)'!E69="","",'Attachment I (Small Carriers)'!E69)</f>
        <v/>
      </c>
    </row>
    <row r="64" spans="1:5" x14ac:dyDescent="0.3">
      <c r="A64" s="37" t="str">
        <f>IF('Attachment I (Small Carriers)'!A70="","",'Attachment I (Small Carriers)'!A70)</f>
        <v/>
      </c>
      <c r="B64" s="37" t="str">
        <f>IF('Attachment I (Small Carriers)'!B70="","",'Attachment I (Small Carriers)'!B70)</f>
        <v/>
      </c>
      <c r="C64" s="37" t="str">
        <f>IF('Attachment I (Small Carriers)'!C70="","",'Attachment I (Small Carriers)'!C70)</f>
        <v/>
      </c>
      <c r="D64" s="37" t="str">
        <f>IF('Attachment I (Small Carriers)'!D70="","",'Attachment I (Small Carriers)'!D70)</f>
        <v/>
      </c>
      <c r="E64" s="37" t="str">
        <f>IF('Attachment I (Small Carriers)'!E70="","",'Attachment I (Small Carriers)'!E70)</f>
        <v/>
      </c>
    </row>
    <row r="65" spans="1:5" x14ac:dyDescent="0.3">
      <c r="A65" s="37" t="str">
        <f>IF('Attachment I (Small Carriers)'!A71="","",'Attachment I (Small Carriers)'!A71)</f>
        <v/>
      </c>
      <c r="B65" s="37" t="str">
        <f>IF('Attachment I (Small Carriers)'!B71="","",'Attachment I (Small Carriers)'!B71)</f>
        <v/>
      </c>
      <c r="C65" s="37" t="str">
        <f>IF('Attachment I (Small Carriers)'!C71="","",'Attachment I (Small Carriers)'!C71)</f>
        <v/>
      </c>
      <c r="D65" s="37" t="str">
        <f>IF('Attachment I (Small Carriers)'!D71="","",'Attachment I (Small Carriers)'!D71)</f>
        <v/>
      </c>
      <c r="E65" s="37" t="str">
        <f>IF('Attachment I (Small Carriers)'!E71="","",'Attachment I (Small Carriers)'!E71)</f>
        <v/>
      </c>
    </row>
    <row r="66" spans="1:5" x14ac:dyDescent="0.3">
      <c r="A66" s="37" t="str">
        <f>IF('Attachment I (Small Carriers)'!A72="","",'Attachment I (Small Carriers)'!A72)</f>
        <v/>
      </c>
      <c r="B66" s="37" t="str">
        <f>IF('Attachment I (Small Carriers)'!B72="","",'Attachment I (Small Carriers)'!B72)</f>
        <v/>
      </c>
      <c r="C66" s="37" t="str">
        <f>IF('Attachment I (Small Carriers)'!C72="","",'Attachment I (Small Carriers)'!C72)</f>
        <v/>
      </c>
      <c r="D66" s="37" t="str">
        <f>IF('Attachment I (Small Carriers)'!D72="","",'Attachment I (Small Carriers)'!D72)</f>
        <v/>
      </c>
      <c r="E66" s="37" t="str">
        <f>IF('Attachment I (Small Carriers)'!E72="","",'Attachment I (Small Carriers)'!E72)</f>
        <v/>
      </c>
    </row>
    <row r="67" spans="1:5" x14ac:dyDescent="0.3">
      <c r="A67" s="37" t="str">
        <f>IF('Attachment I (Small Carriers)'!A73="","",'Attachment I (Small Carriers)'!A73)</f>
        <v/>
      </c>
      <c r="B67" s="37" t="str">
        <f>IF('Attachment I (Small Carriers)'!B73="","",'Attachment I (Small Carriers)'!B73)</f>
        <v/>
      </c>
      <c r="C67" s="37" t="str">
        <f>IF('Attachment I (Small Carriers)'!C73="","",'Attachment I (Small Carriers)'!C73)</f>
        <v/>
      </c>
      <c r="D67" s="37" t="str">
        <f>IF('Attachment I (Small Carriers)'!D73="","",'Attachment I (Small Carriers)'!D73)</f>
        <v/>
      </c>
      <c r="E67" s="37" t="str">
        <f>IF('Attachment I (Small Carriers)'!E73="","",'Attachment I (Small Carriers)'!E73)</f>
        <v/>
      </c>
    </row>
    <row r="68" spans="1:5" x14ac:dyDescent="0.3">
      <c r="A68" s="37" t="str">
        <f>IF('Attachment I (Small Carriers)'!A74="","",'Attachment I (Small Carriers)'!A74)</f>
        <v/>
      </c>
      <c r="B68" s="37" t="str">
        <f>IF('Attachment I (Small Carriers)'!B74="","",'Attachment I (Small Carriers)'!B74)</f>
        <v/>
      </c>
      <c r="C68" s="37" t="str">
        <f>IF('Attachment I (Small Carriers)'!C74="","",'Attachment I (Small Carriers)'!C74)</f>
        <v/>
      </c>
      <c r="D68" s="37" t="str">
        <f>IF('Attachment I (Small Carriers)'!D74="","",'Attachment I (Small Carriers)'!D74)</f>
        <v/>
      </c>
      <c r="E68" s="37" t="str">
        <f>IF('Attachment I (Small Carriers)'!E74="","",'Attachment I (Small Carriers)'!E74)</f>
        <v/>
      </c>
    </row>
    <row r="69" spans="1:5" x14ac:dyDescent="0.3">
      <c r="A69" s="37" t="str">
        <f>IF('Attachment I (Small Carriers)'!A75="","",'Attachment I (Small Carriers)'!A75)</f>
        <v/>
      </c>
      <c r="B69" s="37" t="str">
        <f>IF('Attachment I (Small Carriers)'!B75="","",'Attachment I (Small Carriers)'!B75)</f>
        <v/>
      </c>
      <c r="C69" s="37" t="str">
        <f>IF('Attachment I (Small Carriers)'!C75="","",'Attachment I (Small Carriers)'!C75)</f>
        <v/>
      </c>
      <c r="D69" s="37" t="str">
        <f>IF('Attachment I (Small Carriers)'!D75="","",'Attachment I (Small Carriers)'!D75)</f>
        <v/>
      </c>
      <c r="E69" s="37" t="str">
        <f>IF('Attachment I (Small Carriers)'!E75="","",'Attachment I (Small Carriers)'!E75)</f>
        <v/>
      </c>
    </row>
    <row r="70" spans="1:5" x14ac:dyDescent="0.3">
      <c r="A70" s="37" t="str">
        <f>IF('Attachment I (Small Carriers)'!A76="","",'Attachment I (Small Carriers)'!A76)</f>
        <v/>
      </c>
      <c r="B70" s="37" t="str">
        <f>IF('Attachment I (Small Carriers)'!B76="","",'Attachment I (Small Carriers)'!B76)</f>
        <v/>
      </c>
      <c r="C70" s="37" t="str">
        <f>IF('Attachment I (Small Carriers)'!C76="","",'Attachment I (Small Carriers)'!C76)</f>
        <v/>
      </c>
      <c r="D70" s="37" t="str">
        <f>IF('Attachment I (Small Carriers)'!D76="","",'Attachment I (Small Carriers)'!D76)</f>
        <v/>
      </c>
      <c r="E70" s="37" t="str">
        <f>IF('Attachment I (Small Carriers)'!E76="","",'Attachment I (Small Carriers)'!E76)</f>
        <v/>
      </c>
    </row>
    <row r="71" spans="1:5" x14ac:dyDescent="0.3">
      <c r="A71" s="37" t="str">
        <f>IF('Attachment I (Small Carriers)'!A77="","",'Attachment I (Small Carriers)'!A77)</f>
        <v/>
      </c>
      <c r="B71" s="37" t="str">
        <f>IF('Attachment I (Small Carriers)'!B77="","",'Attachment I (Small Carriers)'!B77)</f>
        <v/>
      </c>
      <c r="C71" s="37" t="str">
        <f>IF('Attachment I (Small Carriers)'!C77="","",'Attachment I (Small Carriers)'!C77)</f>
        <v/>
      </c>
      <c r="D71" s="37" t="str">
        <f>IF('Attachment I (Small Carriers)'!D77="","",'Attachment I (Small Carriers)'!D77)</f>
        <v/>
      </c>
      <c r="E71" s="37" t="str">
        <f>IF('Attachment I (Small Carriers)'!E77="","",'Attachment I (Small Carriers)'!E77)</f>
        <v/>
      </c>
    </row>
    <row r="72" spans="1:5" x14ac:dyDescent="0.3">
      <c r="A72" s="37" t="str">
        <f>IF('Attachment I (Small Carriers)'!A78="","",'Attachment I (Small Carriers)'!A78)</f>
        <v/>
      </c>
      <c r="B72" s="37" t="str">
        <f>IF('Attachment I (Small Carriers)'!B78="","",'Attachment I (Small Carriers)'!B78)</f>
        <v/>
      </c>
      <c r="C72" s="37" t="str">
        <f>IF('Attachment I (Small Carriers)'!C78="","",'Attachment I (Small Carriers)'!C78)</f>
        <v/>
      </c>
      <c r="D72" s="37" t="str">
        <f>IF('Attachment I (Small Carriers)'!D78="","",'Attachment I (Small Carriers)'!D78)</f>
        <v/>
      </c>
      <c r="E72" s="37" t="str">
        <f>IF('Attachment I (Small Carriers)'!E78="","",'Attachment I (Small Carriers)'!E78)</f>
        <v/>
      </c>
    </row>
    <row r="73" spans="1:5" x14ac:dyDescent="0.3">
      <c r="A73" s="37" t="str">
        <f>IF('Attachment I (Small Carriers)'!A79="","",'Attachment I (Small Carriers)'!A79)</f>
        <v/>
      </c>
      <c r="B73" s="37" t="str">
        <f>IF('Attachment I (Small Carriers)'!B79="","",'Attachment I (Small Carriers)'!B79)</f>
        <v/>
      </c>
      <c r="C73" s="37" t="str">
        <f>IF('Attachment I (Small Carriers)'!C79="","",'Attachment I (Small Carriers)'!C79)</f>
        <v/>
      </c>
      <c r="D73" s="37" t="str">
        <f>IF('Attachment I (Small Carriers)'!D79="","",'Attachment I (Small Carriers)'!D79)</f>
        <v/>
      </c>
      <c r="E73" s="37" t="str">
        <f>IF('Attachment I (Small Carriers)'!E79="","",'Attachment I (Small Carriers)'!E79)</f>
        <v/>
      </c>
    </row>
    <row r="74" spans="1:5" x14ac:dyDescent="0.3">
      <c r="A74" s="37" t="str">
        <f>IF('Attachment I (Small Carriers)'!A80="","",'Attachment I (Small Carriers)'!A80)</f>
        <v/>
      </c>
      <c r="B74" s="37" t="str">
        <f>IF('Attachment I (Small Carriers)'!B80="","",'Attachment I (Small Carriers)'!B80)</f>
        <v/>
      </c>
      <c r="C74" s="37" t="str">
        <f>IF('Attachment I (Small Carriers)'!C80="","",'Attachment I (Small Carriers)'!C80)</f>
        <v/>
      </c>
      <c r="D74" s="37" t="str">
        <f>IF('Attachment I (Small Carriers)'!D80="","",'Attachment I (Small Carriers)'!D80)</f>
        <v/>
      </c>
      <c r="E74" s="37" t="str">
        <f>IF('Attachment I (Small Carriers)'!E80="","",'Attachment I (Small Carriers)'!E80)</f>
        <v/>
      </c>
    </row>
    <row r="75" spans="1:5" x14ac:dyDescent="0.3">
      <c r="A75" s="37" t="str">
        <f>IF('Attachment I (Small Carriers)'!A81="","",'Attachment I (Small Carriers)'!A81)</f>
        <v/>
      </c>
      <c r="B75" s="37" t="str">
        <f>IF('Attachment I (Small Carriers)'!B81="","",'Attachment I (Small Carriers)'!B81)</f>
        <v/>
      </c>
      <c r="C75" s="37" t="str">
        <f>IF('Attachment I (Small Carriers)'!C81="","",'Attachment I (Small Carriers)'!C81)</f>
        <v/>
      </c>
      <c r="D75" s="37" t="str">
        <f>IF('Attachment I (Small Carriers)'!D81="","",'Attachment I (Small Carriers)'!D81)</f>
        <v/>
      </c>
      <c r="E75" s="37" t="str">
        <f>IF('Attachment I (Small Carriers)'!E81="","",'Attachment I (Small Carriers)'!E81)</f>
        <v/>
      </c>
    </row>
    <row r="76" spans="1:5" x14ac:dyDescent="0.3">
      <c r="A76" s="37" t="str">
        <f>IF('Attachment I (Small Carriers)'!A82="","",'Attachment I (Small Carriers)'!A82)</f>
        <v/>
      </c>
      <c r="B76" s="37" t="str">
        <f>IF('Attachment I (Small Carriers)'!B82="","",'Attachment I (Small Carriers)'!B82)</f>
        <v/>
      </c>
      <c r="C76" s="37" t="str">
        <f>IF('Attachment I (Small Carriers)'!C82="","",'Attachment I (Small Carriers)'!C82)</f>
        <v/>
      </c>
      <c r="D76" s="37" t="str">
        <f>IF('Attachment I (Small Carriers)'!D82="","",'Attachment I (Small Carriers)'!D82)</f>
        <v/>
      </c>
      <c r="E76" s="37" t="str">
        <f>IF('Attachment I (Small Carriers)'!E82="","",'Attachment I (Small Carriers)'!E82)</f>
        <v/>
      </c>
    </row>
    <row r="77" spans="1:5" x14ac:dyDescent="0.3">
      <c r="A77" s="37" t="str">
        <f>IF('Attachment I (Small Carriers)'!A83="","",'Attachment I (Small Carriers)'!A83)</f>
        <v/>
      </c>
      <c r="B77" s="37" t="str">
        <f>IF('Attachment I (Small Carriers)'!B83="","",'Attachment I (Small Carriers)'!B83)</f>
        <v/>
      </c>
      <c r="C77" s="37" t="str">
        <f>IF('Attachment I (Small Carriers)'!C83="","",'Attachment I (Small Carriers)'!C83)</f>
        <v/>
      </c>
      <c r="D77" s="37" t="str">
        <f>IF('Attachment I (Small Carriers)'!D83="","",'Attachment I (Small Carriers)'!D83)</f>
        <v/>
      </c>
      <c r="E77" s="37" t="str">
        <f>IF('Attachment I (Small Carriers)'!E83="","",'Attachment I (Small Carriers)'!E83)</f>
        <v/>
      </c>
    </row>
    <row r="78" spans="1:5" x14ac:dyDescent="0.3">
      <c r="A78" s="37" t="str">
        <f>IF('Attachment I (Small Carriers)'!A84="","",'Attachment I (Small Carriers)'!A84)</f>
        <v/>
      </c>
      <c r="B78" s="37" t="str">
        <f>IF('Attachment I (Small Carriers)'!B84="","",'Attachment I (Small Carriers)'!B84)</f>
        <v/>
      </c>
      <c r="C78" s="37" t="str">
        <f>IF('Attachment I (Small Carriers)'!C84="","",'Attachment I (Small Carriers)'!C84)</f>
        <v/>
      </c>
      <c r="D78" s="37" t="str">
        <f>IF('Attachment I (Small Carriers)'!D84="","",'Attachment I (Small Carriers)'!D84)</f>
        <v/>
      </c>
      <c r="E78" s="37" t="str">
        <f>IF('Attachment I (Small Carriers)'!E84="","",'Attachment I (Small Carriers)'!E84)</f>
        <v/>
      </c>
    </row>
    <row r="79" spans="1:5" x14ac:dyDescent="0.3">
      <c r="A79" s="37" t="str">
        <f>IF('Attachment I (Small Carriers)'!A85="","",'Attachment I (Small Carriers)'!A85)</f>
        <v/>
      </c>
      <c r="B79" s="37" t="str">
        <f>IF('Attachment I (Small Carriers)'!B85="","",'Attachment I (Small Carriers)'!B85)</f>
        <v/>
      </c>
      <c r="C79" s="37" t="str">
        <f>IF('Attachment I (Small Carriers)'!C85="","",'Attachment I (Small Carriers)'!C85)</f>
        <v/>
      </c>
      <c r="D79" s="37" t="str">
        <f>IF('Attachment I (Small Carriers)'!D85="","",'Attachment I (Small Carriers)'!D85)</f>
        <v/>
      </c>
      <c r="E79" s="37" t="str">
        <f>IF('Attachment I (Small Carriers)'!E85="","",'Attachment I (Small Carriers)'!E85)</f>
        <v/>
      </c>
    </row>
    <row r="80" spans="1:5" x14ac:dyDescent="0.3">
      <c r="A80" s="37" t="str">
        <f>IF('Attachment I (Small Carriers)'!A86="","",'Attachment I (Small Carriers)'!A86)</f>
        <v/>
      </c>
      <c r="B80" s="37" t="str">
        <f>IF('Attachment I (Small Carriers)'!B86="","",'Attachment I (Small Carriers)'!B86)</f>
        <v/>
      </c>
      <c r="C80" s="37" t="str">
        <f>IF('Attachment I (Small Carriers)'!C86="","",'Attachment I (Small Carriers)'!C86)</f>
        <v/>
      </c>
      <c r="D80" s="37" t="str">
        <f>IF('Attachment I (Small Carriers)'!D86="","",'Attachment I (Small Carriers)'!D86)</f>
        <v/>
      </c>
      <c r="E80" s="37" t="str">
        <f>IF('Attachment I (Small Carriers)'!E86="","",'Attachment I (Small Carriers)'!E86)</f>
        <v/>
      </c>
    </row>
    <row r="81" spans="1:5" x14ac:dyDescent="0.3">
      <c r="A81" s="37" t="str">
        <f>IF('Attachment I (Small Carriers)'!A87="","",'Attachment I (Small Carriers)'!A87)</f>
        <v/>
      </c>
      <c r="B81" s="37" t="str">
        <f>IF('Attachment I (Small Carriers)'!B87="","",'Attachment I (Small Carriers)'!B87)</f>
        <v/>
      </c>
      <c r="C81" s="37" t="str">
        <f>IF('Attachment I (Small Carriers)'!C87="","",'Attachment I (Small Carriers)'!C87)</f>
        <v/>
      </c>
      <c r="D81" s="37" t="str">
        <f>IF('Attachment I (Small Carriers)'!D87="","",'Attachment I (Small Carriers)'!D87)</f>
        <v/>
      </c>
      <c r="E81" s="37" t="str">
        <f>IF('Attachment I (Small Carriers)'!E87="","",'Attachment I (Small Carriers)'!E87)</f>
        <v/>
      </c>
    </row>
    <row r="82" spans="1:5" x14ac:dyDescent="0.3">
      <c r="A82" s="37" t="str">
        <f>IF('Attachment I (Small Carriers)'!A88="","",'Attachment I (Small Carriers)'!A88)</f>
        <v/>
      </c>
      <c r="B82" s="37" t="str">
        <f>IF('Attachment I (Small Carriers)'!B88="","",'Attachment I (Small Carriers)'!B88)</f>
        <v/>
      </c>
      <c r="C82" s="37" t="str">
        <f>IF('Attachment I (Small Carriers)'!C88="","",'Attachment I (Small Carriers)'!C88)</f>
        <v/>
      </c>
      <c r="D82" s="37" t="str">
        <f>IF('Attachment I (Small Carriers)'!D88="","",'Attachment I (Small Carriers)'!D88)</f>
        <v/>
      </c>
      <c r="E82" s="37" t="str">
        <f>IF('Attachment I (Small Carriers)'!E88="","",'Attachment I (Small Carriers)'!E88)</f>
        <v/>
      </c>
    </row>
    <row r="83" spans="1:5" x14ac:dyDescent="0.3">
      <c r="A83" s="37" t="str">
        <f>IF('Attachment I (Small Carriers)'!A89="","",'Attachment I (Small Carriers)'!A89)</f>
        <v/>
      </c>
      <c r="B83" s="37" t="str">
        <f>IF('Attachment I (Small Carriers)'!B89="","",'Attachment I (Small Carriers)'!B89)</f>
        <v/>
      </c>
      <c r="C83" s="37" t="str">
        <f>IF('Attachment I (Small Carriers)'!C89="","",'Attachment I (Small Carriers)'!C89)</f>
        <v/>
      </c>
      <c r="D83" s="37" t="str">
        <f>IF('Attachment I (Small Carriers)'!D89="","",'Attachment I (Small Carriers)'!D89)</f>
        <v/>
      </c>
      <c r="E83" s="37" t="str">
        <f>IF('Attachment I (Small Carriers)'!E89="","",'Attachment I (Small Carriers)'!E89)</f>
        <v/>
      </c>
    </row>
    <row r="84" spans="1:5" x14ac:dyDescent="0.3">
      <c r="A84" s="37" t="str">
        <f>IF('Attachment I (Small Carriers)'!A90="","",'Attachment I (Small Carriers)'!A90)</f>
        <v/>
      </c>
      <c r="B84" s="37" t="str">
        <f>IF('Attachment I (Small Carriers)'!B90="","",'Attachment I (Small Carriers)'!B90)</f>
        <v/>
      </c>
      <c r="C84" s="37" t="str">
        <f>IF('Attachment I (Small Carriers)'!C90="","",'Attachment I (Small Carriers)'!C90)</f>
        <v/>
      </c>
      <c r="D84" s="37" t="str">
        <f>IF('Attachment I (Small Carriers)'!D90="","",'Attachment I (Small Carriers)'!D90)</f>
        <v/>
      </c>
      <c r="E84" s="37" t="str">
        <f>IF('Attachment I (Small Carriers)'!E90="","",'Attachment I (Small Carriers)'!E90)</f>
        <v/>
      </c>
    </row>
    <row r="85" spans="1:5" x14ac:dyDescent="0.3">
      <c r="A85" s="37" t="str">
        <f>IF('Attachment I (Small Carriers)'!A91="","",'Attachment I (Small Carriers)'!A91)</f>
        <v/>
      </c>
      <c r="B85" s="37" t="str">
        <f>IF('Attachment I (Small Carriers)'!B91="","",'Attachment I (Small Carriers)'!B91)</f>
        <v/>
      </c>
      <c r="C85" s="37" t="str">
        <f>IF('Attachment I (Small Carriers)'!C91="","",'Attachment I (Small Carriers)'!C91)</f>
        <v/>
      </c>
      <c r="D85" s="37" t="str">
        <f>IF('Attachment I (Small Carriers)'!D91="","",'Attachment I (Small Carriers)'!D91)</f>
        <v/>
      </c>
      <c r="E85" s="37" t="str">
        <f>IF('Attachment I (Small Carriers)'!E91="","",'Attachment I (Small Carriers)'!E91)</f>
        <v/>
      </c>
    </row>
    <row r="86" spans="1:5" x14ac:dyDescent="0.3">
      <c r="A86" s="37" t="str">
        <f>IF('Attachment I (Small Carriers)'!A92="","",'Attachment I (Small Carriers)'!A92)</f>
        <v/>
      </c>
      <c r="B86" s="37" t="str">
        <f>IF('Attachment I (Small Carriers)'!B92="","",'Attachment I (Small Carriers)'!B92)</f>
        <v/>
      </c>
      <c r="C86" s="37" t="str">
        <f>IF('Attachment I (Small Carriers)'!C92="","",'Attachment I (Small Carriers)'!C92)</f>
        <v/>
      </c>
      <c r="D86" s="37" t="str">
        <f>IF('Attachment I (Small Carriers)'!D92="","",'Attachment I (Small Carriers)'!D92)</f>
        <v/>
      </c>
      <c r="E86" s="37" t="str">
        <f>IF('Attachment I (Small Carriers)'!E92="","",'Attachment I (Small Carriers)'!E92)</f>
        <v/>
      </c>
    </row>
    <row r="87" spans="1:5" x14ac:dyDescent="0.3">
      <c r="A87" s="37" t="str">
        <f>IF('Attachment I (Small Carriers)'!A93="","",'Attachment I (Small Carriers)'!A93)</f>
        <v/>
      </c>
      <c r="B87" s="37" t="str">
        <f>IF('Attachment I (Small Carriers)'!B93="","",'Attachment I (Small Carriers)'!B93)</f>
        <v/>
      </c>
      <c r="C87" s="37" t="str">
        <f>IF('Attachment I (Small Carriers)'!C93="","",'Attachment I (Small Carriers)'!C93)</f>
        <v/>
      </c>
      <c r="D87" s="37" t="str">
        <f>IF('Attachment I (Small Carriers)'!D93="","",'Attachment I (Small Carriers)'!D93)</f>
        <v/>
      </c>
      <c r="E87" s="37" t="str">
        <f>IF('Attachment I (Small Carriers)'!E93="","",'Attachment I (Small Carriers)'!E93)</f>
        <v/>
      </c>
    </row>
    <row r="88" spans="1:5" x14ac:dyDescent="0.3">
      <c r="A88" s="37" t="str">
        <f>IF('Attachment I (Small Carriers)'!A94="","",'Attachment I (Small Carriers)'!A94)</f>
        <v/>
      </c>
      <c r="B88" s="37" t="str">
        <f>IF('Attachment I (Small Carriers)'!B94="","",'Attachment I (Small Carriers)'!B94)</f>
        <v/>
      </c>
      <c r="C88" s="37" t="str">
        <f>IF('Attachment I (Small Carriers)'!C94="","",'Attachment I (Small Carriers)'!C94)</f>
        <v/>
      </c>
      <c r="D88" s="37" t="str">
        <f>IF('Attachment I (Small Carriers)'!D94="","",'Attachment I (Small Carriers)'!D94)</f>
        <v/>
      </c>
      <c r="E88" s="37" t="str">
        <f>IF('Attachment I (Small Carriers)'!E94="","",'Attachment I (Small Carriers)'!E94)</f>
        <v/>
      </c>
    </row>
    <row r="89" spans="1:5" x14ac:dyDescent="0.3">
      <c r="A89" s="37" t="str">
        <f>IF('Attachment I (Small Carriers)'!A95="","",'Attachment I (Small Carriers)'!A95)</f>
        <v/>
      </c>
      <c r="B89" s="37" t="str">
        <f>IF('Attachment I (Small Carriers)'!B95="","",'Attachment I (Small Carriers)'!B95)</f>
        <v/>
      </c>
      <c r="C89" s="37" t="str">
        <f>IF('Attachment I (Small Carriers)'!C95="","",'Attachment I (Small Carriers)'!C95)</f>
        <v/>
      </c>
      <c r="D89" s="37" t="str">
        <f>IF('Attachment I (Small Carriers)'!D95="","",'Attachment I (Small Carriers)'!D95)</f>
        <v/>
      </c>
      <c r="E89" s="37" t="str">
        <f>IF('Attachment I (Small Carriers)'!E95="","",'Attachment I (Small Carriers)'!E95)</f>
        <v/>
      </c>
    </row>
    <row r="90" spans="1:5" x14ac:dyDescent="0.3">
      <c r="A90" s="37" t="str">
        <f>IF('Attachment I (Small Carriers)'!A96="","",'Attachment I (Small Carriers)'!A96)</f>
        <v/>
      </c>
      <c r="B90" s="37" t="str">
        <f>IF('Attachment I (Small Carriers)'!B96="","",'Attachment I (Small Carriers)'!B96)</f>
        <v/>
      </c>
      <c r="C90" s="37" t="str">
        <f>IF('Attachment I (Small Carriers)'!C96="","",'Attachment I (Small Carriers)'!C96)</f>
        <v/>
      </c>
      <c r="D90" s="37" t="str">
        <f>IF('Attachment I (Small Carriers)'!D96="","",'Attachment I (Small Carriers)'!D96)</f>
        <v/>
      </c>
      <c r="E90" s="37" t="str">
        <f>IF('Attachment I (Small Carriers)'!E96="","",'Attachment I (Small Carriers)'!E96)</f>
        <v/>
      </c>
    </row>
    <row r="91" spans="1:5" x14ac:dyDescent="0.3">
      <c r="A91" s="37" t="str">
        <f>IF('Attachment I (Small Carriers)'!A97="","",'Attachment I (Small Carriers)'!A97)</f>
        <v/>
      </c>
      <c r="B91" s="37" t="str">
        <f>IF('Attachment I (Small Carriers)'!B97="","",'Attachment I (Small Carriers)'!B97)</f>
        <v/>
      </c>
      <c r="C91" s="37" t="str">
        <f>IF('Attachment I (Small Carriers)'!C97="","",'Attachment I (Small Carriers)'!C97)</f>
        <v/>
      </c>
      <c r="D91" s="37" t="str">
        <f>IF('Attachment I (Small Carriers)'!D97="","",'Attachment I (Small Carriers)'!D97)</f>
        <v/>
      </c>
      <c r="E91" s="37" t="str">
        <f>IF('Attachment I (Small Carriers)'!E97="","",'Attachment I (Small Carriers)'!E97)</f>
        <v/>
      </c>
    </row>
    <row r="92" spans="1:5" x14ac:dyDescent="0.3">
      <c r="A92" s="37" t="str">
        <f>IF('Attachment I (Small Carriers)'!A98="","",'Attachment I (Small Carriers)'!A98)</f>
        <v/>
      </c>
      <c r="B92" s="37" t="str">
        <f>IF('Attachment I (Small Carriers)'!B98="","",'Attachment I (Small Carriers)'!B98)</f>
        <v/>
      </c>
      <c r="C92" s="37" t="str">
        <f>IF('Attachment I (Small Carriers)'!C98="","",'Attachment I (Small Carriers)'!C98)</f>
        <v/>
      </c>
      <c r="D92" s="37" t="str">
        <f>IF('Attachment I (Small Carriers)'!D98="","",'Attachment I (Small Carriers)'!D98)</f>
        <v/>
      </c>
      <c r="E92" s="37" t="str">
        <f>IF('Attachment I (Small Carriers)'!E98="","",'Attachment I (Small Carriers)'!E98)</f>
        <v/>
      </c>
    </row>
    <row r="93" spans="1:5" x14ac:dyDescent="0.3">
      <c r="A93" s="37" t="str">
        <f>IF('Attachment I (Small Carriers)'!A99="","",'Attachment I (Small Carriers)'!A99)</f>
        <v/>
      </c>
      <c r="B93" s="37" t="str">
        <f>IF('Attachment I (Small Carriers)'!B99="","",'Attachment I (Small Carriers)'!B99)</f>
        <v/>
      </c>
      <c r="C93" s="37" t="str">
        <f>IF('Attachment I (Small Carriers)'!C99="","",'Attachment I (Small Carriers)'!C99)</f>
        <v/>
      </c>
      <c r="D93" s="37" t="str">
        <f>IF('Attachment I (Small Carriers)'!D99="","",'Attachment I (Small Carriers)'!D99)</f>
        <v/>
      </c>
      <c r="E93" s="37" t="str">
        <f>IF('Attachment I (Small Carriers)'!E99="","",'Attachment I (Small Carriers)'!E99)</f>
        <v/>
      </c>
    </row>
    <row r="94" spans="1:5" x14ac:dyDescent="0.3">
      <c r="A94" s="37" t="str">
        <f>IF('Attachment I (Small Carriers)'!A100="","",'Attachment I (Small Carriers)'!A100)</f>
        <v/>
      </c>
      <c r="B94" s="37" t="str">
        <f>IF('Attachment I (Small Carriers)'!B100="","",'Attachment I (Small Carriers)'!B100)</f>
        <v/>
      </c>
      <c r="C94" s="37" t="str">
        <f>IF('Attachment I (Small Carriers)'!C100="","",'Attachment I (Small Carriers)'!C100)</f>
        <v/>
      </c>
      <c r="D94" s="37" t="str">
        <f>IF('Attachment I (Small Carriers)'!D100="","",'Attachment I (Small Carriers)'!D100)</f>
        <v/>
      </c>
      <c r="E94" s="37" t="str">
        <f>IF('Attachment I (Small Carriers)'!E100="","",'Attachment I (Small Carriers)'!E100)</f>
        <v/>
      </c>
    </row>
    <row r="95" spans="1:5" x14ac:dyDescent="0.3">
      <c r="A95" s="37" t="str">
        <f>IF('Attachment I (Small Carriers)'!A101="","",'Attachment I (Small Carriers)'!A101)</f>
        <v/>
      </c>
      <c r="B95" s="37" t="str">
        <f>IF('Attachment I (Small Carriers)'!B101="","",'Attachment I (Small Carriers)'!B101)</f>
        <v/>
      </c>
      <c r="C95" s="37" t="str">
        <f>IF('Attachment I (Small Carriers)'!C101="","",'Attachment I (Small Carriers)'!C101)</f>
        <v/>
      </c>
      <c r="D95" s="37" t="str">
        <f>IF('Attachment I (Small Carriers)'!D101="","",'Attachment I (Small Carriers)'!D101)</f>
        <v/>
      </c>
      <c r="E95" s="37" t="str">
        <f>IF('Attachment I (Small Carriers)'!E101="","",'Attachment I (Small Carriers)'!E101)</f>
        <v/>
      </c>
    </row>
    <row r="96" spans="1:5" x14ac:dyDescent="0.3">
      <c r="A96" s="37" t="str">
        <f>IF('Attachment I (Small Carriers)'!A102="","",'Attachment I (Small Carriers)'!A102)</f>
        <v/>
      </c>
      <c r="B96" s="37" t="str">
        <f>IF('Attachment I (Small Carriers)'!B102="","",'Attachment I (Small Carriers)'!B102)</f>
        <v/>
      </c>
      <c r="C96" s="37" t="str">
        <f>IF('Attachment I (Small Carriers)'!C102="","",'Attachment I (Small Carriers)'!C102)</f>
        <v/>
      </c>
      <c r="D96" s="37" t="str">
        <f>IF('Attachment I (Small Carriers)'!D102="","",'Attachment I (Small Carriers)'!D102)</f>
        <v/>
      </c>
      <c r="E96" s="37" t="str">
        <f>IF('Attachment I (Small Carriers)'!E102="","",'Attachment I (Small Carriers)'!E102)</f>
        <v/>
      </c>
    </row>
    <row r="97" spans="1:5" x14ac:dyDescent="0.3">
      <c r="A97" s="37" t="str">
        <f>IF('Attachment I (Small Carriers)'!A103="","",'Attachment I (Small Carriers)'!A103)</f>
        <v/>
      </c>
      <c r="B97" s="37" t="str">
        <f>IF('Attachment I (Small Carriers)'!B103="","",'Attachment I (Small Carriers)'!B103)</f>
        <v/>
      </c>
      <c r="C97" s="37" t="str">
        <f>IF('Attachment I (Small Carriers)'!C103="","",'Attachment I (Small Carriers)'!C103)</f>
        <v/>
      </c>
      <c r="D97" s="37" t="str">
        <f>IF('Attachment I (Small Carriers)'!D103="","",'Attachment I (Small Carriers)'!D103)</f>
        <v/>
      </c>
      <c r="E97" s="37" t="str">
        <f>IF('Attachment I (Small Carriers)'!E103="","",'Attachment I (Small Carriers)'!E103)</f>
        <v/>
      </c>
    </row>
    <row r="98" spans="1:5" x14ac:dyDescent="0.3">
      <c r="A98" s="37" t="str">
        <f>IF('Attachment I (Small Carriers)'!A104="","",'Attachment I (Small Carriers)'!A104)</f>
        <v/>
      </c>
      <c r="B98" s="37" t="str">
        <f>IF('Attachment I (Small Carriers)'!B104="","",'Attachment I (Small Carriers)'!B104)</f>
        <v/>
      </c>
      <c r="C98" s="37" t="str">
        <f>IF('Attachment I (Small Carriers)'!C104="","",'Attachment I (Small Carriers)'!C104)</f>
        <v/>
      </c>
      <c r="D98" s="37" t="str">
        <f>IF('Attachment I (Small Carriers)'!D104="","",'Attachment I (Small Carriers)'!D104)</f>
        <v/>
      </c>
      <c r="E98" s="37" t="str">
        <f>IF('Attachment I (Small Carriers)'!E104="","",'Attachment I (Small Carriers)'!E104)</f>
        <v/>
      </c>
    </row>
    <row r="99" spans="1:5" x14ac:dyDescent="0.3">
      <c r="A99" s="37" t="str">
        <f>IF('Attachment I (Small Carriers)'!A105="","",'Attachment I (Small Carriers)'!A105)</f>
        <v/>
      </c>
      <c r="B99" s="37" t="str">
        <f>IF('Attachment I (Small Carriers)'!B105="","",'Attachment I (Small Carriers)'!B105)</f>
        <v/>
      </c>
      <c r="C99" s="37" t="str">
        <f>IF('Attachment I (Small Carriers)'!C105="","",'Attachment I (Small Carriers)'!C105)</f>
        <v/>
      </c>
      <c r="D99" s="37" t="str">
        <f>IF('Attachment I (Small Carriers)'!D105="","",'Attachment I (Small Carriers)'!D105)</f>
        <v/>
      </c>
      <c r="E99" s="37" t="str">
        <f>IF('Attachment I (Small Carriers)'!E105="","",'Attachment I (Small Carriers)'!E105)</f>
        <v/>
      </c>
    </row>
    <row r="100" spans="1:5" x14ac:dyDescent="0.3">
      <c r="A100" s="37" t="str">
        <f>IF('Attachment I (Small Carriers)'!A106="","",'Attachment I (Small Carriers)'!A106)</f>
        <v/>
      </c>
      <c r="B100" s="37" t="str">
        <f>IF('Attachment I (Small Carriers)'!B106="","",'Attachment I (Small Carriers)'!B106)</f>
        <v/>
      </c>
      <c r="C100" s="37" t="str">
        <f>IF('Attachment I (Small Carriers)'!C106="","",'Attachment I (Small Carriers)'!C106)</f>
        <v/>
      </c>
      <c r="D100" s="37" t="str">
        <f>IF('Attachment I (Small Carriers)'!D106="","",'Attachment I (Small Carriers)'!D106)</f>
        <v/>
      </c>
      <c r="E100" s="37" t="str">
        <f>IF('Attachment I (Small Carriers)'!E106="","",'Attachment I (Small Carriers)'!E106)</f>
        <v/>
      </c>
    </row>
    <row r="101" spans="1:5" x14ac:dyDescent="0.3">
      <c r="A101" s="37" t="str">
        <f>IF('Attachment I (Small Carriers)'!A107="","",'Attachment I (Small Carriers)'!A107)</f>
        <v/>
      </c>
      <c r="B101" s="37" t="str">
        <f>IF('Attachment I (Small Carriers)'!B107="","",'Attachment I (Small Carriers)'!B107)</f>
        <v/>
      </c>
      <c r="C101" s="37" t="str">
        <f>IF('Attachment I (Small Carriers)'!C107="","",'Attachment I (Small Carriers)'!C107)</f>
        <v/>
      </c>
      <c r="D101" s="37" t="str">
        <f>IF('Attachment I (Small Carriers)'!D107="","",'Attachment I (Small Carriers)'!D107)</f>
        <v/>
      </c>
      <c r="E101" s="37" t="str">
        <f>IF('Attachment I (Small Carriers)'!E107="","",'Attachment I (Small Carriers)'!E107)</f>
        <v/>
      </c>
    </row>
    <row r="102" spans="1:5" x14ac:dyDescent="0.3">
      <c r="A102" s="37" t="str">
        <f>IF('Attachment I (Small Carriers)'!A108="","",'Attachment I (Small Carriers)'!A108)</f>
        <v/>
      </c>
      <c r="B102" s="37" t="str">
        <f>IF('Attachment I (Small Carriers)'!B108="","",'Attachment I (Small Carriers)'!B108)</f>
        <v/>
      </c>
      <c r="C102" s="37" t="str">
        <f>IF('Attachment I (Small Carriers)'!C108="","",'Attachment I (Small Carriers)'!C108)</f>
        <v/>
      </c>
      <c r="D102" s="37" t="str">
        <f>IF('Attachment I (Small Carriers)'!D108="","",'Attachment I (Small Carriers)'!D108)</f>
        <v/>
      </c>
      <c r="E102" s="37" t="str">
        <f>IF('Attachment I (Small Carriers)'!E108="","",'Attachment I (Small Carriers)'!E108)</f>
        <v/>
      </c>
    </row>
    <row r="103" spans="1:5" x14ac:dyDescent="0.3">
      <c r="A103" s="37" t="str">
        <f>IF('Attachment I (Small Carriers)'!A109="","",'Attachment I (Small Carriers)'!A109)</f>
        <v/>
      </c>
      <c r="B103" s="37" t="str">
        <f>IF('Attachment I (Small Carriers)'!B109="","",'Attachment I (Small Carriers)'!B109)</f>
        <v/>
      </c>
      <c r="C103" s="37" t="str">
        <f>IF('Attachment I (Small Carriers)'!C109="","",'Attachment I (Small Carriers)'!C109)</f>
        <v/>
      </c>
      <c r="D103" s="37" t="str">
        <f>IF('Attachment I (Small Carriers)'!D109="","",'Attachment I (Small Carriers)'!D109)</f>
        <v/>
      </c>
      <c r="E103" s="37" t="str">
        <f>IF('Attachment I (Small Carriers)'!E109="","",'Attachment I (Small Carriers)'!E109)</f>
        <v/>
      </c>
    </row>
    <row r="104" spans="1:5" x14ac:dyDescent="0.3">
      <c r="A104" s="37" t="str">
        <f>IF('Attachment I (Small Carriers)'!A110="","",'Attachment I (Small Carriers)'!A110)</f>
        <v/>
      </c>
      <c r="B104" s="37" t="str">
        <f>IF('Attachment I (Small Carriers)'!B110="","",'Attachment I (Small Carriers)'!B110)</f>
        <v/>
      </c>
      <c r="C104" s="37" t="str">
        <f>IF('Attachment I (Small Carriers)'!C110="","",'Attachment I (Small Carriers)'!C110)</f>
        <v/>
      </c>
      <c r="D104" s="37" t="str">
        <f>IF('Attachment I (Small Carriers)'!D110="","",'Attachment I (Small Carriers)'!D110)</f>
        <v/>
      </c>
      <c r="E104" s="37" t="str">
        <f>IF('Attachment I (Small Carriers)'!E110="","",'Attachment I (Small Carriers)'!E110)</f>
        <v/>
      </c>
    </row>
    <row r="105" spans="1:5" x14ac:dyDescent="0.3">
      <c r="A105" s="37" t="str">
        <f>IF('Attachment I (Small Carriers)'!A111="","",'Attachment I (Small Carriers)'!A111)</f>
        <v/>
      </c>
      <c r="B105" s="37" t="str">
        <f>IF('Attachment I (Small Carriers)'!B111="","",'Attachment I (Small Carriers)'!B111)</f>
        <v/>
      </c>
      <c r="C105" s="37" t="str">
        <f>IF('Attachment I (Small Carriers)'!C111="","",'Attachment I (Small Carriers)'!C111)</f>
        <v/>
      </c>
      <c r="D105" s="37" t="str">
        <f>IF('Attachment I (Small Carriers)'!D111="","",'Attachment I (Small Carriers)'!D111)</f>
        <v/>
      </c>
      <c r="E105" s="37" t="str">
        <f>IF('Attachment I (Small Carriers)'!E111="","",'Attachment I (Small Carriers)'!E111)</f>
        <v/>
      </c>
    </row>
    <row r="106" spans="1:5" x14ac:dyDescent="0.3">
      <c r="A106" s="37" t="str">
        <f>IF('Attachment I (Small Carriers)'!A112="","",'Attachment I (Small Carriers)'!A112)</f>
        <v/>
      </c>
      <c r="B106" s="37" t="str">
        <f>IF('Attachment I (Small Carriers)'!B112="","",'Attachment I (Small Carriers)'!B112)</f>
        <v/>
      </c>
      <c r="C106" s="37" t="str">
        <f>IF('Attachment I (Small Carriers)'!C112="","",'Attachment I (Small Carriers)'!C112)</f>
        <v/>
      </c>
      <c r="D106" s="37" t="str">
        <f>IF('Attachment I (Small Carriers)'!D112="","",'Attachment I (Small Carriers)'!D112)</f>
        <v/>
      </c>
      <c r="E106" s="37" t="str">
        <f>IF('Attachment I (Small Carriers)'!E112="","",'Attachment I (Small Carriers)'!E112)</f>
        <v/>
      </c>
    </row>
    <row r="107" spans="1:5" x14ac:dyDescent="0.3">
      <c r="A107" s="37" t="str">
        <f>IF('Attachment I (Small Carriers)'!A113="","",'Attachment I (Small Carriers)'!A113)</f>
        <v/>
      </c>
      <c r="B107" s="37" t="str">
        <f>IF('Attachment I (Small Carriers)'!B113="","",'Attachment I (Small Carriers)'!B113)</f>
        <v/>
      </c>
      <c r="C107" s="37" t="str">
        <f>IF('Attachment I (Small Carriers)'!C113="","",'Attachment I (Small Carriers)'!C113)</f>
        <v/>
      </c>
      <c r="D107" s="37" t="str">
        <f>IF('Attachment I (Small Carriers)'!D113="","",'Attachment I (Small Carriers)'!D113)</f>
        <v/>
      </c>
      <c r="E107" s="37" t="str">
        <f>IF('Attachment I (Small Carriers)'!E113="","",'Attachment I (Small Carriers)'!E113)</f>
        <v/>
      </c>
    </row>
    <row r="108" spans="1:5" x14ac:dyDescent="0.3">
      <c r="A108" s="37" t="str">
        <f>IF('Attachment I (Small Carriers)'!A114="","",'Attachment I (Small Carriers)'!A114)</f>
        <v/>
      </c>
      <c r="B108" s="37" t="str">
        <f>IF('Attachment I (Small Carriers)'!B114="","",'Attachment I (Small Carriers)'!B114)</f>
        <v/>
      </c>
      <c r="C108" s="37" t="str">
        <f>IF('Attachment I (Small Carriers)'!C114="","",'Attachment I (Small Carriers)'!C114)</f>
        <v/>
      </c>
      <c r="D108" s="37" t="str">
        <f>IF('Attachment I (Small Carriers)'!D114="","",'Attachment I (Small Carriers)'!D114)</f>
        <v/>
      </c>
      <c r="E108" s="37" t="str">
        <f>IF('Attachment I (Small Carriers)'!E114="","",'Attachment I (Small Carriers)'!E114)</f>
        <v/>
      </c>
    </row>
    <row r="109" spans="1:5" x14ac:dyDescent="0.3">
      <c r="A109" s="37" t="str">
        <f>IF('Attachment I (Small Carriers)'!A115="","",'Attachment I (Small Carriers)'!A115)</f>
        <v/>
      </c>
      <c r="B109" s="37" t="str">
        <f>IF('Attachment I (Small Carriers)'!B115="","",'Attachment I (Small Carriers)'!B115)</f>
        <v/>
      </c>
      <c r="C109" s="37" t="str">
        <f>IF('Attachment I (Small Carriers)'!C115="","",'Attachment I (Small Carriers)'!C115)</f>
        <v/>
      </c>
      <c r="D109" s="37" t="str">
        <f>IF('Attachment I (Small Carriers)'!D115="","",'Attachment I (Small Carriers)'!D115)</f>
        <v/>
      </c>
      <c r="E109" s="37" t="str">
        <f>IF('Attachment I (Small Carriers)'!E115="","",'Attachment I (Small Carriers)'!E115)</f>
        <v/>
      </c>
    </row>
    <row r="110" spans="1:5" x14ac:dyDescent="0.3">
      <c r="A110" s="37" t="str">
        <f>IF('Attachment I (Small Carriers)'!A116="","",'Attachment I (Small Carriers)'!A116)</f>
        <v/>
      </c>
      <c r="B110" s="37" t="str">
        <f>IF('Attachment I (Small Carriers)'!B116="","",'Attachment I (Small Carriers)'!B116)</f>
        <v/>
      </c>
      <c r="C110" s="37" t="str">
        <f>IF('Attachment I (Small Carriers)'!C116="","",'Attachment I (Small Carriers)'!C116)</f>
        <v/>
      </c>
      <c r="D110" s="37" t="str">
        <f>IF('Attachment I (Small Carriers)'!D116="","",'Attachment I (Small Carriers)'!D116)</f>
        <v/>
      </c>
      <c r="E110" s="37" t="str">
        <f>IF('Attachment I (Small Carriers)'!E116="","",'Attachment I (Small Carriers)'!E116)</f>
        <v/>
      </c>
    </row>
    <row r="111" spans="1:5" x14ac:dyDescent="0.3">
      <c r="A111" s="37" t="str">
        <f>IF('Attachment I (Small Carriers)'!A117="","",'Attachment I (Small Carriers)'!A117)</f>
        <v/>
      </c>
      <c r="B111" s="37" t="str">
        <f>IF('Attachment I (Small Carriers)'!B117="","",'Attachment I (Small Carriers)'!B117)</f>
        <v/>
      </c>
      <c r="C111" s="37" t="str">
        <f>IF('Attachment I (Small Carriers)'!C117="","",'Attachment I (Small Carriers)'!C117)</f>
        <v/>
      </c>
      <c r="D111" s="37" t="str">
        <f>IF('Attachment I (Small Carriers)'!D117="","",'Attachment I (Small Carriers)'!D117)</f>
        <v/>
      </c>
      <c r="E111" s="37" t="str">
        <f>IF('Attachment I (Small Carriers)'!E117="","",'Attachment I (Small Carriers)'!E117)</f>
        <v/>
      </c>
    </row>
    <row r="112" spans="1:5" x14ac:dyDescent="0.3">
      <c r="A112" s="37" t="str">
        <f>IF('Attachment I (Small Carriers)'!A118="","",'Attachment I (Small Carriers)'!A118)</f>
        <v/>
      </c>
      <c r="B112" s="37" t="str">
        <f>IF('Attachment I (Small Carriers)'!B118="","",'Attachment I (Small Carriers)'!B118)</f>
        <v/>
      </c>
      <c r="C112" s="37" t="str">
        <f>IF('Attachment I (Small Carriers)'!C118="","",'Attachment I (Small Carriers)'!C118)</f>
        <v/>
      </c>
      <c r="D112" s="37" t="str">
        <f>IF('Attachment I (Small Carriers)'!D118="","",'Attachment I (Small Carriers)'!D118)</f>
        <v/>
      </c>
      <c r="E112" s="37" t="str">
        <f>IF('Attachment I (Small Carriers)'!E118="","",'Attachment I (Small Carriers)'!E118)</f>
        <v/>
      </c>
    </row>
    <row r="113" spans="1:5" x14ac:dyDescent="0.3">
      <c r="A113" s="37" t="str">
        <f>IF('Attachment I (Small Carriers)'!A119="","",'Attachment I (Small Carriers)'!A119)</f>
        <v/>
      </c>
      <c r="B113" s="37" t="str">
        <f>IF('Attachment I (Small Carriers)'!B119="","",'Attachment I (Small Carriers)'!B119)</f>
        <v/>
      </c>
      <c r="C113" s="37" t="str">
        <f>IF('Attachment I (Small Carriers)'!C119="","",'Attachment I (Small Carriers)'!C119)</f>
        <v/>
      </c>
      <c r="D113" s="37" t="str">
        <f>IF('Attachment I (Small Carriers)'!D119="","",'Attachment I (Small Carriers)'!D119)</f>
        <v/>
      </c>
      <c r="E113" s="37" t="str">
        <f>IF('Attachment I (Small Carriers)'!E119="","",'Attachment I (Small Carriers)'!E119)</f>
        <v/>
      </c>
    </row>
    <row r="114" spans="1:5" x14ac:dyDescent="0.3">
      <c r="A114" s="37" t="str">
        <f>IF('Attachment I (Small Carriers)'!A120="","",'Attachment I (Small Carriers)'!A120)</f>
        <v/>
      </c>
      <c r="B114" s="37" t="str">
        <f>IF('Attachment I (Small Carriers)'!B120="","",'Attachment I (Small Carriers)'!B120)</f>
        <v/>
      </c>
      <c r="C114" s="37" t="str">
        <f>IF('Attachment I (Small Carriers)'!C120="","",'Attachment I (Small Carriers)'!C120)</f>
        <v/>
      </c>
      <c r="D114" s="37" t="str">
        <f>IF('Attachment I (Small Carriers)'!D120="","",'Attachment I (Small Carriers)'!D120)</f>
        <v/>
      </c>
      <c r="E114" s="37" t="str">
        <f>IF('Attachment I (Small Carriers)'!E120="","",'Attachment I (Small Carriers)'!E120)</f>
        <v/>
      </c>
    </row>
    <row r="115" spans="1:5" x14ac:dyDescent="0.3">
      <c r="A115" s="37" t="str">
        <f>IF('Attachment I (Small Carriers)'!A121="","",'Attachment I (Small Carriers)'!A121)</f>
        <v/>
      </c>
      <c r="B115" s="37" t="str">
        <f>IF('Attachment I (Small Carriers)'!B121="","",'Attachment I (Small Carriers)'!B121)</f>
        <v/>
      </c>
      <c r="C115" s="37" t="str">
        <f>IF('Attachment I (Small Carriers)'!C121="","",'Attachment I (Small Carriers)'!C121)</f>
        <v/>
      </c>
      <c r="D115" s="37" t="str">
        <f>IF('Attachment I (Small Carriers)'!D121="","",'Attachment I (Small Carriers)'!D121)</f>
        <v/>
      </c>
      <c r="E115" s="37" t="str">
        <f>IF('Attachment I (Small Carriers)'!E121="","",'Attachment I (Small Carriers)'!E121)</f>
        <v/>
      </c>
    </row>
    <row r="116" spans="1:5" x14ac:dyDescent="0.3">
      <c r="A116" s="37" t="str">
        <f>IF('Attachment I (Small Carriers)'!A122="","",'Attachment I (Small Carriers)'!A122)</f>
        <v/>
      </c>
      <c r="B116" s="37" t="str">
        <f>IF('Attachment I (Small Carriers)'!B122="","",'Attachment I (Small Carriers)'!B122)</f>
        <v/>
      </c>
      <c r="C116" s="37" t="str">
        <f>IF('Attachment I (Small Carriers)'!C122="","",'Attachment I (Small Carriers)'!C122)</f>
        <v/>
      </c>
      <c r="D116" s="37" t="str">
        <f>IF('Attachment I (Small Carriers)'!D122="","",'Attachment I (Small Carriers)'!D122)</f>
        <v/>
      </c>
      <c r="E116" s="37" t="str">
        <f>IF('Attachment I (Small Carriers)'!E122="","",'Attachment I (Small Carriers)'!E122)</f>
        <v/>
      </c>
    </row>
    <row r="117" spans="1:5" x14ac:dyDescent="0.3">
      <c r="A117" s="37" t="str">
        <f>IF('Attachment I (Small Carriers)'!A123="","",'Attachment I (Small Carriers)'!A123)</f>
        <v/>
      </c>
      <c r="B117" s="37" t="str">
        <f>IF('Attachment I (Small Carriers)'!B123="","",'Attachment I (Small Carriers)'!B123)</f>
        <v/>
      </c>
      <c r="C117" s="37" t="str">
        <f>IF('Attachment I (Small Carriers)'!C123="","",'Attachment I (Small Carriers)'!C123)</f>
        <v/>
      </c>
      <c r="D117" s="37" t="str">
        <f>IF('Attachment I (Small Carriers)'!D123="","",'Attachment I (Small Carriers)'!D123)</f>
        <v/>
      </c>
      <c r="E117" s="37" t="str">
        <f>IF('Attachment I (Small Carriers)'!E123="","",'Attachment I (Small Carriers)'!E123)</f>
        <v/>
      </c>
    </row>
    <row r="118" spans="1:5" x14ac:dyDescent="0.3">
      <c r="A118" s="37" t="str">
        <f>IF('Attachment I (Small Carriers)'!A124="","",'Attachment I (Small Carriers)'!A124)</f>
        <v/>
      </c>
      <c r="B118" s="37" t="str">
        <f>IF('Attachment I (Small Carriers)'!B124="","",'Attachment I (Small Carriers)'!B124)</f>
        <v/>
      </c>
      <c r="C118" s="37" t="str">
        <f>IF('Attachment I (Small Carriers)'!C124="","",'Attachment I (Small Carriers)'!C124)</f>
        <v/>
      </c>
      <c r="D118" s="37" t="str">
        <f>IF('Attachment I (Small Carriers)'!D124="","",'Attachment I (Small Carriers)'!D124)</f>
        <v/>
      </c>
      <c r="E118" s="37" t="str">
        <f>IF('Attachment I (Small Carriers)'!E124="","",'Attachment I (Small Carriers)'!E124)</f>
        <v/>
      </c>
    </row>
    <row r="119" spans="1:5" x14ac:dyDescent="0.3">
      <c r="A119" s="37" t="str">
        <f>IF('Attachment I (Small Carriers)'!A125="","",'Attachment I (Small Carriers)'!A125)</f>
        <v/>
      </c>
      <c r="B119" s="37" t="str">
        <f>IF('Attachment I (Small Carriers)'!B125="","",'Attachment I (Small Carriers)'!B125)</f>
        <v/>
      </c>
      <c r="C119" s="37" t="str">
        <f>IF('Attachment I (Small Carriers)'!C125="","",'Attachment I (Small Carriers)'!C125)</f>
        <v/>
      </c>
      <c r="D119" s="37" t="str">
        <f>IF('Attachment I (Small Carriers)'!D125="","",'Attachment I (Small Carriers)'!D125)</f>
        <v/>
      </c>
      <c r="E119" s="37" t="str">
        <f>IF('Attachment I (Small Carriers)'!E125="","",'Attachment I (Small Carriers)'!E125)</f>
        <v/>
      </c>
    </row>
    <row r="120" spans="1:5" x14ac:dyDescent="0.3">
      <c r="A120" s="37" t="str">
        <f>IF('Attachment I (Small Carriers)'!A126="","",'Attachment I (Small Carriers)'!A126)</f>
        <v/>
      </c>
      <c r="B120" s="37" t="str">
        <f>IF('Attachment I (Small Carriers)'!B126="","",'Attachment I (Small Carriers)'!B126)</f>
        <v/>
      </c>
      <c r="C120" s="37" t="str">
        <f>IF('Attachment I (Small Carriers)'!C126="","",'Attachment I (Small Carriers)'!C126)</f>
        <v/>
      </c>
      <c r="D120" s="37" t="str">
        <f>IF('Attachment I (Small Carriers)'!D126="","",'Attachment I (Small Carriers)'!D126)</f>
        <v/>
      </c>
      <c r="E120" s="37" t="str">
        <f>IF('Attachment I (Small Carriers)'!E126="","",'Attachment I (Small Carriers)'!E126)</f>
        <v/>
      </c>
    </row>
    <row r="121" spans="1:5" x14ac:dyDescent="0.3">
      <c r="A121" s="37" t="str">
        <f>IF('Attachment I (Small Carriers)'!A127="","",'Attachment I (Small Carriers)'!A127)</f>
        <v/>
      </c>
      <c r="B121" s="37" t="str">
        <f>IF('Attachment I (Small Carriers)'!B127="","",'Attachment I (Small Carriers)'!B127)</f>
        <v/>
      </c>
      <c r="C121" s="37" t="str">
        <f>IF('Attachment I (Small Carriers)'!C127="","",'Attachment I (Small Carriers)'!C127)</f>
        <v/>
      </c>
      <c r="D121" s="37" t="str">
        <f>IF('Attachment I (Small Carriers)'!D127="","",'Attachment I (Small Carriers)'!D127)</f>
        <v/>
      </c>
      <c r="E121" s="37" t="str">
        <f>IF('Attachment I (Small Carriers)'!E127="","",'Attachment I (Small Carriers)'!E127)</f>
        <v/>
      </c>
    </row>
    <row r="122" spans="1:5" x14ac:dyDescent="0.3">
      <c r="A122" s="37" t="str">
        <f>IF('Attachment I (Small Carriers)'!A128="","",'Attachment I (Small Carriers)'!A128)</f>
        <v/>
      </c>
      <c r="B122" s="37" t="str">
        <f>IF('Attachment I (Small Carriers)'!B128="","",'Attachment I (Small Carriers)'!B128)</f>
        <v/>
      </c>
      <c r="C122" s="37" t="str">
        <f>IF('Attachment I (Small Carriers)'!C128="","",'Attachment I (Small Carriers)'!C128)</f>
        <v/>
      </c>
      <c r="D122" s="37" t="str">
        <f>IF('Attachment I (Small Carriers)'!D128="","",'Attachment I (Small Carriers)'!D128)</f>
        <v/>
      </c>
      <c r="E122" s="37" t="str">
        <f>IF('Attachment I (Small Carriers)'!E128="","",'Attachment I (Small Carriers)'!E128)</f>
        <v/>
      </c>
    </row>
    <row r="123" spans="1:5" x14ac:dyDescent="0.3">
      <c r="A123" s="37" t="str">
        <f>IF('Attachment I (Small Carriers)'!A129="","",'Attachment I (Small Carriers)'!A129)</f>
        <v/>
      </c>
      <c r="B123" s="37" t="str">
        <f>IF('Attachment I (Small Carriers)'!B129="","",'Attachment I (Small Carriers)'!B129)</f>
        <v/>
      </c>
      <c r="C123" s="37" t="str">
        <f>IF('Attachment I (Small Carriers)'!C129="","",'Attachment I (Small Carriers)'!C129)</f>
        <v/>
      </c>
      <c r="D123" s="37" t="str">
        <f>IF('Attachment I (Small Carriers)'!D129="","",'Attachment I (Small Carriers)'!D129)</f>
        <v/>
      </c>
      <c r="E123" s="37" t="str">
        <f>IF('Attachment I (Small Carriers)'!E129="","",'Attachment I (Small Carriers)'!E129)</f>
        <v/>
      </c>
    </row>
    <row r="124" spans="1:5" x14ac:dyDescent="0.3">
      <c r="A124" s="37" t="str">
        <f>IF('Attachment I (Small Carriers)'!A130="","",'Attachment I (Small Carriers)'!A130)</f>
        <v/>
      </c>
      <c r="B124" s="37" t="str">
        <f>IF('Attachment I (Small Carriers)'!B130="","",'Attachment I (Small Carriers)'!B130)</f>
        <v/>
      </c>
      <c r="C124" s="37" t="str">
        <f>IF('Attachment I (Small Carriers)'!C130="","",'Attachment I (Small Carriers)'!C130)</f>
        <v/>
      </c>
      <c r="D124" s="37" t="str">
        <f>IF('Attachment I (Small Carriers)'!D130="","",'Attachment I (Small Carriers)'!D130)</f>
        <v/>
      </c>
      <c r="E124" s="37" t="str">
        <f>IF('Attachment I (Small Carriers)'!E130="","",'Attachment I (Small Carriers)'!E130)</f>
        <v/>
      </c>
    </row>
    <row r="125" spans="1:5" x14ac:dyDescent="0.3">
      <c r="A125" s="37" t="str">
        <f>IF('Attachment I (Small Carriers)'!A131="","",'Attachment I (Small Carriers)'!A131)</f>
        <v/>
      </c>
      <c r="B125" s="37" t="str">
        <f>IF('Attachment I (Small Carriers)'!B131="","",'Attachment I (Small Carriers)'!B131)</f>
        <v/>
      </c>
      <c r="C125" s="37" t="str">
        <f>IF('Attachment I (Small Carriers)'!C131="","",'Attachment I (Small Carriers)'!C131)</f>
        <v/>
      </c>
      <c r="D125" s="37" t="str">
        <f>IF('Attachment I (Small Carriers)'!D131="","",'Attachment I (Small Carriers)'!D131)</f>
        <v/>
      </c>
      <c r="E125" s="37" t="str">
        <f>IF('Attachment I (Small Carriers)'!E131="","",'Attachment I (Small Carriers)'!E131)</f>
        <v/>
      </c>
    </row>
    <row r="126" spans="1:5" x14ac:dyDescent="0.3">
      <c r="A126" s="37" t="str">
        <f>IF('Attachment I (Small Carriers)'!A132="","",'Attachment I (Small Carriers)'!A132)</f>
        <v/>
      </c>
      <c r="B126" s="37" t="str">
        <f>IF('Attachment I (Small Carriers)'!B132="","",'Attachment I (Small Carriers)'!B132)</f>
        <v/>
      </c>
      <c r="C126" s="37" t="str">
        <f>IF('Attachment I (Small Carriers)'!C132="","",'Attachment I (Small Carriers)'!C132)</f>
        <v/>
      </c>
      <c r="D126" s="37" t="str">
        <f>IF('Attachment I (Small Carriers)'!D132="","",'Attachment I (Small Carriers)'!D132)</f>
        <v/>
      </c>
      <c r="E126" s="37" t="str">
        <f>IF('Attachment I (Small Carriers)'!E132="","",'Attachment I (Small Carriers)'!E132)</f>
        <v/>
      </c>
    </row>
    <row r="127" spans="1:5" x14ac:dyDescent="0.3">
      <c r="A127" s="37" t="str">
        <f>IF('Attachment I (Small Carriers)'!A133="","",'Attachment I (Small Carriers)'!A133)</f>
        <v/>
      </c>
      <c r="B127" s="37" t="str">
        <f>IF('Attachment I (Small Carriers)'!B133="","",'Attachment I (Small Carriers)'!B133)</f>
        <v/>
      </c>
      <c r="C127" s="37" t="str">
        <f>IF('Attachment I (Small Carriers)'!C133="","",'Attachment I (Small Carriers)'!C133)</f>
        <v/>
      </c>
      <c r="D127" s="37" t="str">
        <f>IF('Attachment I (Small Carriers)'!D133="","",'Attachment I (Small Carriers)'!D133)</f>
        <v/>
      </c>
      <c r="E127" s="37" t="str">
        <f>IF('Attachment I (Small Carriers)'!E133="","",'Attachment I (Small Carriers)'!E133)</f>
        <v/>
      </c>
    </row>
    <row r="128" spans="1:5" x14ac:dyDescent="0.3">
      <c r="A128" s="37" t="str">
        <f>IF('Attachment I (Small Carriers)'!A134="","",'Attachment I (Small Carriers)'!A134)</f>
        <v/>
      </c>
      <c r="B128" s="37" t="str">
        <f>IF('Attachment I (Small Carriers)'!B134="","",'Attachment I (Small Carriers)'!B134)</f>
        <v/>
      </c>
      <c r="C128" s="37" t="str">
        <f>IF('Attachment I (Small Carriers)'!C134="","",'Attachment I (Small Carriers)'!C134)</f>
        <v/>
      </c>
      <c r="D128" s="37" t="str">
        <f>IF('Attachment I (Small Carriers)'!D134="","",'Attachment I (Small Carriers)'!D134)</f>
        <v/>
      </c>
      <c r="E128" s="37" t="str">
        <f>IF('Attachment I (Small Carriers)'!E134="","",'Attachment I (Small Carriers)'!E134)</f>
        <v/>
      </c>
    </row>
    <row r="129" spans="1:5" x14ac:dyDescent="0.3">
      <c r="A129" s="37" t="str">
        <f>IF('Attachment I (Small Carriers)'!A135="","",'Attachment I (Small Carriers)'!A135)</f>
        <v/>
      </c>
      <c r="B129" s="37" t="str">
        <f>IF('Attachment I (Small Carriers)'!B135="","",'Attachment I (Small Carriers)'!B135)</f>
        <v/>
      </c>
      <c r="C129" s="37" t="str">
        <f>IF('Attachment I (Small Carriers)'!C135="","",'Attachment I (Small Carriers)'!C135)</f>
        <v/>
      </c>
      <c r="D129" s="37" t="str">
        <f>IF('Attachment I (Small Carriers)'!D135="","",'Attachment I (Small Carriers)'!D135)</f>
        <v/>
      </c>
      <c r="E129" s="37" t="str">
        <f>IF('Attachment I (Small Carriers)'!E135="","",'Attachment I (Small Carriers)'!E135)</f>
        <v/>
      </c>
    </row>
    <row r="130" spans="1:5" x14ac:dyDescent="0.3">
      <c r="A130" s="37" t="str">
        <f>IF('Attachment I (Small Carriers)'!A136="","",'Attachment I (Small Carriers)'!A136)</f>
        <v/>
      </c>
      <c r="B130" s="37" t="str">
        <f>IF('Attachment I (Small Carriers)'!B136="","",'Attachment I (Small Carriers)'!B136)</f>
        <v/>
      </c>
      <c r="C130" s="37" t="str">
        <f>IF('Attachment I (Small Carriers)'!C136="","",'Attachment I (Small Carriers)'!C136)</f>
        <v/>
      </c>
      <c r="D130" s="37" t="str">
        <f>IF('Attachment I (Small Carriers)'!D136="","",'Attachment I (Small Carriers)'!D136)</f>
        <v/>
      </c>
      <c r="E130" s="37" t="str">
        <f>IF('Attachment I (Small Carriers)'!E136="","",'Attachment I (Small Carriers)'!E136)</f>
        <v/>
      </c>
    </row>
    <row r="131" spans="1:5" x14ac:dyDescent="0.3">
      <c r="A131" s="37" t="str">
        <f>IF('Attachment I (Small Carriers)'!A137="","",'Attachment I (Small Carriers)'!A137)</f>
        <v/>
      </c>
      <c r="B131" s="37" t="str">
        <f>IF('Attachment I (Small Carriers)'!B137="","",'Attachment I (Small Carriers)'!B137)</f>
        <v/>
      </c>
      <c r="C131" s="37" t="str">
        <f>IF('Attachment I (Small Carriers)'!C137="","",'Attachment I (Small Carriers)'!C137)</f>
        <v/>
      </c>
      <c r="D131" s="37" t="str">
        <f>IF('Attachment I (Small Carriers)'!D137="","",'Attachment I (Small Carriers)'!D137)</f>
        <v/>
      </c>
      <c r="E131" s="37" t="str">
        <f>IF('Attachment I (Small Carriers)'!E137="","",'Attachment I (Small Carriers)'!E137)</f>
        <v/>
      </c>
    </row>
    <row r="132" spans="1:5" x14ac:dyDescent="0.3">
      <c r="A132" s="37" t="str">
        <f>IF('Attachment I (Small Carriers)'!A138="","",'Attachment I (Small Carriers)'!A138)</f>
        <v/>
      </c>
      <c r="B132" s="37" t="str">
        <f>IF('Attachment I (Small Carriers)'!B138="","",'Attachment I (Small Carriers)'!B138)</f>
        <v/>
      </c>
      <c r="C132" s="37" t="str">
        <f>IF('Attachment I (Small Carriers)'!C138="","",'Attachment I (Small Carriers)'!C138)</f>
        <v/>
      </c>
      <c r="D132" s="37" t="str">
        <f>IF('Attachment I (Small Carriers)'!D138="","",'Attachment I (Small Carriers)'!D138)</f>
        <v/>
      </c>
      <c r="E132" s="37" t="str">
        <f>IF('Attachment I (Small Carriers)'!E138="","",'Attachment I (Small Carriers)'!E138)</f>
        <v/>
      </c>
    </row>
    <row r="133" spans="1:5" x14ac:dyDescent="0.3">
      <c r="A133" s="37" t="str">
        <f>IF('Attachment I (Small Carriers)'!A139="","",'Attachment I (Small Carriers)'!A139)</f>
        <v/>
      </c>
      <c r="B133" s="37" t="str">
        <f>IF('Attachment I (Small Carriers)'!B139="","",'Attachment I (Small Carriers)'!B139)</f>
        <v/>
      </c>
      <c r="C133" s="37" t="str">
        <f>IF('Attachment I (Small Carriers)'!C139="","",'Attachment I (Small Carriers)'!C139)</f>
        <v/>
      </c>
      <c r="D133" s="37" t="str">
        <f>IF('Attachment I (Small Carriers)'!D139="","",'Attachment I (Small Carriers)'!D139)</f>
        <v/>
      </c>
      <c r="E133" s="37" t="str">
        <f>IF('Attachment I (Small Carriers)'!E139="","",'Attachment I (Small Carriers)'!E139)</f>
        <v/>
      </c>
    </row>
    <row r="134" spans="1:5" x14ac:dyDescent="0.3">
      <c r="A134" s="37" t="str">
        <f>IF('Attachment I (Small Carriers)'!A140="","",'Attachment I (Small Carriers)'!A140)</f>
        <v/>
      </c>
      <c r="B134" s="37" t="str">
        <f>IF('Attachment I (Small Carriers)'!B140="","",'Attachment I (Small Carriers)'!B140)</f>
        <v/>
      </c>
      <c r="C134" s="37" t="str">
        <f>IF('Attachment I (Small Carriers)'!C140="","",'Attachment I (Small Carriers)'!C140)</f>
        <v/>
      </c>
      <c r="D134" s="37" t="str">
        <f>IF('Attachment I (Small Carriers)'!D140="","",'Attachment I (Small Carriers)'!D140)</f>
        <v/>
      </c>
      <c r="E134" s="37" t="str">
        <f>IF('Attachment I (Small Carriers)'!E140="","",'Attachment I (Small Carriers)'!E140)</f>
        <v/>
      </c>
    </row>
    <row r="135" spans="1:5" x14ac:dyDescent="0.3">
      <c r="A135" s="37" t="str">
        <f>IF('Attachment I (Small Carriers)'!A141="","",'Attachment I (Small Carriers)'!A141)</f>
        <v/>
      </c>
      <c r="B135" s="37" t="str">
        <f>IF('Attachment I (Small Carriers)'!B141="","",'Attachment I (Small Carriers)'!B141)</f>
        <v/>
      </c>
      <c r="C135" s="37" t="str">
        <f>IF('Attachment I (Small Carriers)'!C141="","",'Attachment I (Small Carriers)'!C141)</f>
        <v/>
      </c>
      <c r="D135" s="37" t="str">
        <f>IF('Attachment I (Small Carriers)'!D141="","",'Attachment I (Small Carriers)'!D141)</f>
        <v/>
      </c>
      <c r="E135" s="37" t="str">
        <f>IF('Attachment I (Small Carriers)'!E141="","",'Attachment I (Small Carriers)'!E141)</f>
        <v/>
      </c>
    </row>
    <row r="136" spans="1:5" x14ac:dyDescent="0.3">
      <c r="A136" s="37" t="str">
        <f>IF('Attachment I (Small Carriers)'!A142="","",'Attachment I (Small Carriers)'!A142)</f>
        <v/>
      </c>
      <c r="B136" s="37" t="str">
        <f>IF('Attachment I (Small Carriers)'!B142="","",'Attachment I (Small Carriers)'!B142)</f>
        <v/>
      </c>
      <c r="C136" s="37" t="str">
        <f>IF('Attachment I (Small Carriers)'!C142="","",'Attachment I (Small Carriers)'!C142)</f>
        <v/>
      </c>
      <c r="D136" s="37" t="str">
        <f>IF('Attachment I (Small Carriers)'!D142="","",'Attachment I (Small Carriers)'!D142)</f>
        <v/>
      </c>
      <c r="E136" s="37" t="str">
        <f>IF('Attachment I (Small Carriers)'!E142="","",'Attachment I (Small Carriers)'!E142)</f>
        <v/>
      </c>
    </row>
    <row r="137" spans="1:5" x14ac:dyDescent="0.3">
      <c r="A137" s="37" t="str">
        <f>IF('Attachment I (Small Carriers)'!A143="","",'Attachment I (Small Carriers)'!A143)</f>
        <v/>
      </c>
      <c r="B137" s="37" t="str">
        <f>IF('Attachment I (Small Carriers)'!B143="","",'Attachment I (Small Carriers)'!B143)</f>
        <v/>
      </c>
      <c r="C137" s="37" t="str">
        <f>IF('Attachment I (Small Carriers)'!C143="","",'Attachment I (Small Carriers)'!C143)</f>
        <v/>
      </c>
      <c r="D137" s="37" t="str">
        <f>IF('Attachment I (Small Carriers)'!D143="","",'Attachment I (Small Carriers)'!D143)</f>
        <v/>
      </c>
      <c r="E137" s="37" t="str">
        <f>IF('Attachment I (Small Carriers)'!E143="","",'Attachment I (Small Carriers)'!E143)</f>
        <v/>
      </c>
    </row>
    <row r="138" spans="1:5" x14ac:dyDescent="0.3">
      <c r="A138" s="37" t="str">
        <f>IF('Attachment I (Small Carriers)'!A144="","",'Attachment I (Small Carriers)'!A144)</f>
        <v/>
      </c>
      <c r="B138" s="37" t="str">
        <f>IF('Attachment I (Small Carriers)'!B144="","",'Attachment I (Small Carriers)'!B144)</f>
        <v/>
      </c>
      <c r="C138" s="37" t="str">
        <f>IF('Attachment I (Small Carriers)'!C144="","",'Attachment I (Small Carriers)'!C144)</f>
        <v/>
      </c>
      <c r="D138" s="37" t="str">
        <f>IF('Attachment I (Small Carriers)'!D144="","",'Attachment I (Small Carriers)'!D144)</f>
        <v/>
      </c>
      <c r="E138" s="37" t="str">
        <f>IF('Attachment I (Small Carriers)'!E144="","",'Attachment I (Small Carriers)'!E144)</f>
        <v/>
      </c>
    </row>
    <row r="139" spans="1:5" x14ac:dyDescent="0.3">
      <c r="A139" s="37" t="str">
        <f>IF('Attachment I (Small Carriers)'!A145="","",'Attachment I (Small Carriers)'!A145)</f>
        <v/>
      </c>
      <c r="B139" s="37" t="str">
        <f>IF('Attachment I (Small Carriers)'!B145="","",'Attachment I (Small Carriers)'!B145)</f>
        <v/>
      </c>
      <c r="C139" s="37" t="str">
        <f>IF('Attachment I (Small Carriers)'!C145="","",'Attachment I (Small Carriers)'!C145)</f>
        <v/>
      </c>
      <c r="D139" s="37" t="str">
        <f>IF('Attachment I (Small Carriers)'!D145="","",'Attachment I (Small Carriers)'!D145)</f>
        <v/>
      </c>
      <c r="E139" s="37" t="str">
        <f>IF('Attachment I (Small Carriers)'!E145="","",'Attachment I (Small Carriers)'!E145)</f>
        <v/>
      </c>
    </row>
    <row r="140" spans="1:5" x14ac:dyDescent="0.3">
      <c r="A140" s="37" t="str">
        <f>IF('Attachment I (Small Carriers)'!A146="","",'Attachment I (Small Carriers)'!A146)</f>
        <v/>
      </c>
      <c r="B140" s="37" t="str">
        <f>IF('Attachment I (Small Carriers)'!B146="","",'Attachment I (Small Carriers)'!B146)</f>
        <v/>
      </c>
      <c r="C140" s="37" t="str">
        <f>IF('Attachment I (Small Carriers)'!C146="","",'Attachment I (Small Carriers)'!C146)</f>
        <v/>
      </c>
      <c r="D140" s="37" t="str">
        <f>IF('Attachment I (Small Carriers)'!D146="","",'Attachment I (Small Carriers)'!D146)</f>
        <v/>
      </c>
      <c r="E140" s="37" t="str">
        <f>IF('Attachment I (Small Carriers)'!E146="","",'Attachment I (Small Carriers)'!E146)</f>
        <v/>
      </c>
    </row>
    <row r="141" spans="1:5" x14ac:dyDescent="0.3">
      <c r="A141" s="37" t="str">
        <f>IF('Attachment I (Small Carriers)'!A147="","",'Attachment I (Small Carriers)'!A147)</f>
        <v/>
      </c>
      <c r="B141" s="37" t="str">
        <f>IF('Attachment I (Small Carriers)'!B147="","",'Attachment I (Small Carriers)'!B147)</f>
        <v/>
      </c>
      <c r="C141" s="37" t="str">
        <f>IF('Attachment I (Small Carriers)'!C147="","",'Attachment I (Small Carriers)'!C147)</f>
        <v/>
      </c>
      <c r="D141" s="37" t="str">
        <f>IF('Attachment I (Small Carriers)'!D147="","",'Attachment I (Small Carriers)'!D147)</f>
        <v/>
      </c>
      <c r="E141" s="37" t="str">
        <f>IF('Attachment I (Small Carriers)'!E147="","",'Attachment I (Small Carriers)'!E147)</f>
        <v/>
      </c>
    </row>
    <row r="142" spans="1:5" x14ac:dyDescent="0.3">
      <c r="A142" s="37" t="str">
        <f>IF('Attachment I (Small Carriers)'!A148="","",'Attachment I (Small Carriers)'!A148)</f>
        <v/>
      </c>
      <c r="B142" s="37" t="str">
        <f>IF('Attachment I (Small Carriers)'!B148="","",'Attachment I (Small Carriers)'!B148)</f>
        <v/>
      </c>
      <c r="C142" s="37" t="str">
        <f>IF('Attachment I (Small Carriers)'!C148="","",'Attachment I (Small Carriers)'!C148)</f>
        <v/>
      </c>
      <c r="D142" s="37" t="str">
        <f>IF('Attachment I (Small Carriers)'!D148="","",'Attachment I (Small Carriers)'!D148)</f>
        <v/>
      </c>
      <c r="E142" s="37" t="str">
        <f>IF('Attachment I (Small Carriers)'!E148="","",'Attachment I (Small Carriers)'!E148)</f>
        <v/>
      </c>
    </row>
    <row r="143" spans="1:5" x14ac:dyDescent="0.3">
      <c r="A143" s="37" t="str">
        <f>IF('Attachment I (Small Carriers)'!A149="","",'Attachment I (Small Carriers)'!A149)</f>
        <v/>
      </c>
      <c r="B143" s="37" t="str">
        <f>IF('Attachment I (Small Carriers)'!B149="","",'Attachment I (Small Carriers)'!B149)</f>
        <v/>
      </c>
      <c r="C143" s="37" t="str">
        <f>IF('Attachment I (Small Carriers)'!C149="","",'Attachment I (Small Carriers)'!C149)</f>
        <v/>
      </c>
      <c r="D143" s="37" t="str">
        <f>IF('Attachment I (Small Carriers)'!D149="","",'Attachment I (Small Carriers)'!D149)</f>
        <v/>
      </c>
      <c r="E143" s="37" t="str">
        <f>IF('Attachment I (Small Carriers)'!E149="","",'Attachment I (Small Carriers)'!E149)</f>
        <v/>
      </c>
    </row>
    <row r="144" spans="1:5" x14ac:dyDescent="0.3">
      <c r="A144" s="37" t="str">
        <f>IF('Attachment I (Small Carriers)'!A150="","",'Attachment I (Small Carriers)'!A150)</f>
        <v/>
      </c>
      <c r="B144" s="37" t="str">
        <f>IF('Attachment I (Small Carriers)'!B150="","",'Attachment I (Small Carriers)'!B150)</f>
        <v/>
      </c>
      <c r="C144" s="37" t="str">
        <f>IF('Attachment I (Small Carriers)'!C150="","",'Attachment I (Small Carriers)'!C150)</f>
        <v/>
      </c>
      <c r="D144" s="37" t="str">
        <f>IF('Attachment I (Small Carriers)'!D150="","",'Attachment I (Small Carriers)'!D150)</f>
        <v/>
      </c>
      <c r="E144" s="37" t="str">
        <f>IF('Attachment I (Small Carriers)'!E150="","",'Attachment I (Small Carriers)'!E150)</f>
        <v/>
      </c>
    </row>
    <row r="145" spans="1:5" x14ac:dyDescent="0.3">
      <c r="A145" s="37" t="str">
        <f>IF('Attachment I (Small Carriers)'!A151="","",'Attachment I (Small Carriers)'!A151)</f>
        <v/>
      </c>
      <c r="B145" s="37" t="str">
        <f>IF('Attachment I (Small Carriers)'!B151="","",'Attachment I (Small Carriers)'!B151)</f>
        <v/>
      </c>
      <c r="C145" s="37" t="str">
        <f>IF('Attachment I (Small Carriers)'!C151="","",'Attachment I (Small Carriers)'!C151)</f>
        <v/>
      </c>
      <c r="D145" s="37" t="str">
        <f>IF('Attachment I (Small Carriers)'!D151="","",'Attachment I (Small Carriers)'!D151)</f>
        <v/>
      </c>
      <c r="E145" s="37" t="str">
        <f>IF('Attachment I (Small Carriers)'!E151="","",'Attachment I (Small Carriers)'!E151)</f>
        <v/>
      </c>
    </row>
    <row r="146" spans="1:5" x14ac:dyDescent="0.3">
      <c r="A146" s="37" t="str">
        <f>IF('Attachment I (Small Carriers)'!A152="","",'Attachment I (Small Carriers)'!A152)</f>
        <v/>
      </c>
      <c r="B146" s="37" t="str">
        <f>IF('Attachment I (Small Carriers)'!B152="","",'Attachment I (Small Carriers)'!B152)</f>
        <v/>
      </c>
      <c r="C146" s="37" t="str">
        <f>IF('Attachment I (Small Carriers)'!C152="","",'Attachment I (Small Carriers)'!C152)</f>
        <v/>
      </c>
      <c r="D146" s="37" t="str">
        <f>IF('Attachment I (Small Carriers)'!D152="","",'Attachment I (Small Carriers)'!D152)</f>
        <v/>
      </c>
      <c r="E146" s="37" t="str">
        <f>IF('Attachment I (Small Carriers)'!E152="","",'Attachment I (Small Carriers)'!E152)</f>
        <v/>
      </c>
    </row>
    <row r="147" spans="1:5" x14ac:dyDescent="0.3">
      <c r="A147" s="37" t="str">
        <f>IF('Attachment I (Small Carriers)'!A153="","",'Attachment I (Small Carriers)'!A153)</f>
        <v/>
      </c>
      <c r="B147" s="37" t="str">
        <f>IF('Attachment I (Small Carriers)'!B153="","",'Attachment I (Small Carriers)'!B153)</f>
        <v/>
      </c>
      <c r="C147" s="37" t="str">
        <f>IF('Attachment I (Small Carriers)'!C153="","",'Attachment I (Small Carriers)'!C153)</f>
        <v/>
      </c>
      <c r="D147" s="37" t="str">
        <f>IF('Attachment I (Small Carriers)'!D153="","",'Attachment I (Small Carriers)'!D153)</f>
        <v/>
      </c>
      <c r="E147" s="37" t="str">
        <f>IF('Attachment I (Small Carriers)'!E153="","",'Attachment I (Small Carriers)'!E153)</f>
        <v/>
      </c>
    </row>
    <row r="148" spans="1:5" x14ac:dyDescent="0.3">
      <c r="A148" s="37" t="str">
        <f>IF('Attachment I (Small Carriers)'!A154="","",'Attachment I (Small Carriers)'!A154)</f>
        <v/>
      </c>
      <c r="B148" s="37" t="str">
        <f>IF('Attachment I (Small Carriers)'!B154="","",'Attachment I (Small Carriers)'!B154)</f>
        <v/>
      </c>
      <c r="C148" s="37" t="str">
        <f>IF('Attachment I (Small Carriers)'!C154="","",'Attachment I (Small Carriers)'!C154)</f>
        <v/>
      </c>
      <c r="D148" s="37" t="str">
        <f>IF('Attachment I (Small Carriers)'!D154="","",'Attachment I (Small Carriers)'!D154)</f>
        <v/>
      </c>
      <c r="E148" s="37" t="str">
        <f>IF('Attachment I (Small Carriers)'!E154="","",'Attachment I (Small Carriers)'!E154)</f>
        <v/>
      </c>
    </row>
    <row r="149" spans="1:5" x14ac:dyDescent="0.3">
      <c r="A149" s="37" t="str">
        <f>IF('Attachment I (Small Carriers)'!A155="","",'Attachment I (Small Carriers)'!A155)</f>
        <v/>
      </c>
      <c r="B149" s="37" t="str">
        <f>IF('Attachment I (Small Carriers)'!B155="","",'Attachment I (Small Carriers)'!B155)</f>
        <v/>
      </c>
      <c r="C149" s="37" t="str">
        <f>IF('Attachment I (Small Carriers)'!C155="","",'Attachment I (Small Carriers)'!C155)</f>
        <v/>
      </c>
      <c r="D149" s="37" t="str">
        <f>IF('Attachment I (Small Carriers)'!D155="","",'Attachment I (Small Carriers)'!D155)</f>
        <v/>
      </c>
      <c r="E149" s="37" t="str">
        <f>IF('Attachment I (Small Carriers)'!E155="","",'Attachment I (Small Carriers)'!E155)</f>
        <v/>
      </c>
    </row>
    <row r="150" spans="1:5" x14ac:dyDescent="0.3">
      <c r="A150" s="37" t="str">
        <f>IF('Attachment I (Small Carriers)'!A156="","",'Attachment I (Small Carriers)'!A156)</f>
        <v/>
      </c>
      <c r="B150" s="37" t="str">
        <f>IF('Attachment I (Small Carriers)'!B156="","",'Attachment I (Small Carriers)'!B156)</f>
        <v/>
      </c>
      <c r="C150" s="37" t="str">
        <f>IF('Attachment I (Small Carriers)'!C156="","",'Attachment I (Small Carriers)'!C156)</f>
        <v/>
      </c>
      <c r="D150" s="37" t="str">
        <f>IF('Attachment I (Small Carriers)'!D156="","",'Attachment I (Small Carriers)'!D156)</f>
        <v/>
      </c>
      <c r="E150" s="37" t="str">
        <f>IF('Attachment I (Small Carriers)'!E156="","",'Attachment I (Small Carriers)'!E156)</f>
        <v/>
      </c>
    </row>
    <row r="151" spans="1:5" x14ac:dyDescent="0.3">
      <c r="A151" s="37" t="str">
        <f>IF('Attachment I (Small Carriers)'!A157="","",'Attachment I (Small Carriers)'!A157)</f>
        <v/>
      </c>
      <c r="B151" s="37" t="str">
        <f>IF('Attachment I (Small Carriers)'!B157="","",'Attachment I (Small Carriers)'!B157)</f>
        <v/>
      </c>
      <c r="C151" s="37" t="str">
        <f>IF('Attachment I (Small Carriers)'!C157="","",'Attachment I (Small Carriers)'!C157)</f>
        <v/>
      </c>
      <c r="D151" s="37" t="str">
        <f>IF('Attachment I (Small Carriers)'!D157="","",'Attachment I (Small Carriers)'!D157)</f>
        <v/>
      </c>
      <c r="E151" s="37" t="str">
        <f>IF('Attachment I (Small Carriers)'!E157="","",'Attachment I (Small Carriers)'!E157)</f>
        <v/>
      </c>
    </row>
    <row r="152" spans="1:5" x14ac:dyDescent="0.3">
      <c r="A152" s="37" t="str">
        <f>IF('Attachment I (Small Carriers)'!A158="","",'Attachment I (Small Carriers)'!A158)</f>
        <v/>
      </c>
      <c r="B152" s="37" t="str">
        <f>IF('Attachment I (Small Carriers)'!B158="","",'Attachment I (Small Carriers)'!B158)</f>
        <v/>
      </c>
      <c r="C152" s="37" t="str">
        <f>IF('Attachment I (Small Carriers)'!C158="","",'Attachment I (Small Carriers)'!C158)</f>
        <v/>
      </c>
      <c r="D152" s="37" t="str">
        <f>IF('Attachment I (Small Carriers)'!D158="","",'Attachment I (Small Carriers)'!D158)</f>
        <v/>
      </c>
      <c r="E152" s="37" t="str">
        <f>IF('Attachment I (Small Carriers)'!E158="","",'Attachment I (Small Carriers)'!E158)</f>
        <v/>
      </c>
    </row>
    <row r="153" spans="1:5" x14ac:dyDescent="0.3">
      <c r="A153" s="37" t="str">
        <f>IF('Attachment I (Small Carriers)'!A159="","",'Attachment I (Small Carriers)'!A159)</f>
        <v/>
      </c>
      <c r="B153" s="37" t="str">
        <f>IF('Attachment I (Small Carriers)'!B159="","",'Attachment I (Small Carriers)'!B159)</f>
        <v/>
      </c>
      <c r="C153" s="37" t="str">
        <f>IF('Attachment I (Small Carriers)'!C159="","",'Attachment I (Small Carriers)'!C159)</f>
        <v/>
      </c>
      <c r="D153" s="37" t="str">
        <f>IF('Attachment I (Small Carriers)'!D159="","",'Attachment I (Small Carriers)'!D159)</f>
        <v/>
      </c>
      <c r="E153" s="37" t="str">
        <f>IF('Attachment I (Small Carriers)'!E159="","",'Attachment I (Small Carriers)'!E159)</f>
        <v/>
      </c>
    </row>
    <row r="154" spans="1:5" x14ac:dyDescent="0.3">
      <c r="A154" s="37" t="str">
        <f>IF('Attachment I (Small Carriers)'!A160="","",'Attachment I (Small Carriers)'!A160)</f>
        <v/>
      </c>
      <c r="B154" s="37" t="str">
        <f>IF('Attachment I (Small Carriers)'!B160="","",'Attachment I (Small Carriers)'!B160)</f>
        <v/>
      </c>
      <c r="C154" s="37" t="str">
        <f>IF('Attachment I (Small Carriers)'!C160="","",'Attachment I (Small Carriers)'!C160)</f>
        <v/>
      </c>
      <c r="D154" s="37" t="str">
        <f>IF('Attachment I (Small Carriers)'!D160="","",'Attachment I (Small Carriers)'!D160)</f>
        <v/>
      </c>
      <c r="E154" s="37" t="str">
        <f>IF('Attachment I (Small Carriers)'!E160="","",'Attachment I (Small Carriers)'!E160)</f>
        <v/>
      </c>
    </row>
    <row r="155" spans="1:5" x14ac:dyDescent="0.3">
      <c r="A155" s="37" t="str">
        <f>IF('Attachment I (Small Carriers)'!A161="","",'Attachment I (Small Carriers)'!A161)</f>
        <v/>
      </c>
      <c r="B155" s="37" t="str">
        <f>IF('Attachment I (Small Carriers)'!B161="","",'Attachment I (Small Carriers)'!B161)</f>
        <v/>
      </c>
      <c r="C155" s="37" t="str">
        <f>IF('Attachment I (Small Carriers)'!C161="","",'Attachment I (Small Carriers)'!C161)</f>
        <v/>
      </c>
      <c r="D155" s="37" t="str">
        <f>IF('Attachment I (Small Carriers)'!D161="","",'Attachment I (Small Carriers)'!D161)</f>
        <v/>
      </c>
      <c r="E155" s="37" t="str">
        <f>IF('Attachment I (Small Carriers)'!E161="","",'Attachment I (Small Carriers)'!E161)</f>
        <v/>
      </c>
    </row>
    <row r="156" spans="1:5" x14ac:dyDescent="0.3">
      <c r="A156" s="37" t="str">
        <f>IF('Attachment I (Small Carriers)'!A162="","",'Attachment I (Small Carriers)'!A162)</f>
        <v/>
      </c>
      <c r="B156" s="37" t="str">
        <f>IF('Attachment I (Small Carriers)'!B162="","",'Attachment I (Small Carriers)'!B162)</f>
        <v/>
      </c>
      <c r="C156" s="37" t="str">
        <f>IF('Attachment I (Small Carriers)'!C162="","",'Attachment I (Small Carriers)'!C162)</f>
        <v/>
      </c>
      <c r="D156" s="37" t="str">
        <f>IF('Attachment I (Small Carriers)'!D162="","",'Attachment I (Small Carriers)'!D162)</f>
        <v/>
      </c>
      <c r="E156" s="37" t="str">
        <f>IF('Attachment I (Small Carriers)'!E162="","",'Attachment I (Small Carriers)'!E162)</f>
        <v/>
      </c>
    </row>
    <row r="157" spans="1:5" x14ac:dyDescent="0.3">
      <c r="A157" s="37" t="str">
        <f>IF('Attachment I (Small Carriers)'!A163="","",'Attachment I (Small Carriers)'!A163)</f>
        <v/>
      </c>
      <c r="B157" s="37" t="str">
        <f>IF('Attachment I (Small Carriers)'!B163="","",'Attachment I (Small Carriers)'!B163)</f>
        <v/>
      </c>
      <c r="C157" s="37" t="str">
        <f>IF('Attachment I (Small Carriers)'!C163="","",'Attachment I (Small Carriers)'!C163)</f>
        <v/>
      </c>
      <c r="D157" s="37" t="str">
        <f>IF('Attachment I (Small Carriers)'!D163="","",'Attachment I (Small Carriers)'!D163)</f>
        <v/>
      </c>
      <c r="E157" s="37" t="str">
        <f>IF('Attachment I (Small Carriers)'!E163="","",'Attachment I (Small Carriers)'!E163)</f>
        <v/>
      </c>
    </row>
    <row r="158" spans="1:5" x14ac:dyDescent="0.3">
      <c r="A158" s="37" t="str">
        <f>IF('Attachment I (Small Carriers)'!A164="","",'Attachment I (Small Carriers)'!A164)</f>
        <v/>
      </c>
      <c r="B158" s="37" t="str">
        <f>IF('Attachment I (Small Carriers)'!B164="","",'Attachment I (Small Carriers)'!B164)</f>
        <v/>
      </c>
      <c r="C158" s="37" t="str">
        <f>IF('Attachment I (Small Carriers)'!C164="","",'Attachment I (Small Carriers)'!C164)</f>
        <v/>
      </c>
      <c r="D158" s="37" t="str">
        <f>IF('Attachment I (Small Carriers)'!D164="","",'Attachment I (Small Carriers)'!D164)</f>
        <v/>
      </c>
      <c r="E158" s="37" t="str">
        <f>IF('Attachment I (Small Carriers)'!E164="","",'Attachment I (Small Carriers)'!E164)</f>
        <v/>
      </c>
    </row>
    <row r="159" spans="1:5" x14ac:dyDescent="0.3">
      <c r="A159" s="37" t="str">
        <f>IF('Attachment I (Small Carriers)'!A165="","",'Attachment I (Small Carriers)'!A165)</f>
        <v/>
      </c>
      <c r="B159" s="37" t="str">
        <f>IF('Attachment I (Small Carriers)'!B165="","",'Attachment I (Small Carriers)'!B165)</f>
        <v/>
      </c>
      <c r="C159" s="37" t="str">
        <f>IF('Attachment I (Small Carriers)'!C165="","",'Attachment I (Small Carriers)'!C165)</f>
        <v/>
      </c>
      <c r="D159" s="37" t="str">
        <f>IF('Attachment I (Small Carriers)'!D165="","",'Attachment I (Small Carriers)'!D165)</f>
        <v/>
      </c>
      <c r="E159" s="37" t="str">
        <f>IF('Attachment I (Small Carriers)'!E165="","",'Attachment I (Small Carriers)'!E165)</f>
        <v/>
      </c>
    </row>
    <row r="160" spans="1:5" x14ac:dyDescent="0.3">
      <c r="A160" s="37" t="str">
        <f>IF('Attachment I (Small Carriers)'!A166="","",'Attachment I (Small Carriers)'!A166)</f>
        <v/>
      </c>
      <c r="B160" s="37" t="str">
        <f>IF('Attachment I (Small Carriers)'!B166="","",'Attachment I (Small Carriers)'!B166)</f>
        <v/>
      </c>
      <c r="C160" s="37" t="str">
        <f>IF('Attachment I (Small Carriers)'!C166="","",'Attachment I (Small Carriers)'!C166)</f>
        <v/>
      </c>
      <c r="D160" s="37" t="str">
        <f>IF('Attachment I (Small Carriers)'!D166="","",'Attachment I (Small Carriers)'!D166)</f>
        <v/>
      </c>
      <c r="E160" s="37" t="str">
        <f>IF('Attachment I (Small Carriers)'!E166="","",'Attachment I (Small Carriers)'!E166)</f>
        <v/>
      </c>
    </row>
    <row r="161" spans="1:5" x14ac:dyDescent="0.3">
      <c r="A161" s="37" t="str">
        <f>IF('Attachment I (Small Carriers)'!A167="","",'Attachment I (Small Carriers)'!A167)</f>
        <v/>
      </c>
      <c r="B161" s="37" t="str">
        <f>IF('Attachment I (Small Carriers)'!B167="","",'Attachment I (Small Carriers)'!B167)</f>
        <v/>
      </c>
      <c r="C161" s="37" t="str">
        <f>IF('Attachment I (Small Carriers)'!C167="","",'Attachment I (Small Carriers)'!C167)</f>
        <v/>
      </c>
      <c r="D161" s="37" t="str">
        <f>IF('Attachment I (Small Carriers)'!D167="","",'Attachment I (Small Carriers)'!D167)</f>
        <v/>
      </c>
      <c r="E161" s="37" t="str">
        <f>IF('Attachment I (Small Carriers)'!E167="","",'Attachment I (Small Carriers)'!E167)</f>
        <v/>
      </c>
    </row>
    <row r="162" spans="1:5" x14ac:dyDescent="0.3">
      <c r="A162" s="37" t="str">
        <f>IF('Attachment I (Small Carriers)'!A168="","",'Attachment I (Small Carriers)'!A168)</f>
        <v/>
      </c>
      <c r="B162" s="37" t="str">
        <f>IF('Attachment I (Small Carriers)'!B168="","",'Attachment I (Small Carriers)'!B168)</f>
        <v/>
      </c>
      <c r="C162" s="37" t="str">
        <f>IF('Attachment I (Small Carriers)'!C168="","",'Attachment I (Small Carriers)'!C168)</f>
        <v/>
      </c>
      <c r="D162" s="37" t="str">
        <f>IF('Attachment I (Small Carriers)'!D168="","",'Attachment I (Small Carriers)'!D168)</f>
        <v/>
      </c>
      <c r="E162" s="37" t="str">
        <f>IF('Attachment I (Small Carriers)'!E168="","",'Attachment I (Small Carriers)'!E168)</f>
        <v/>
      </c>
    </row>
    <row r="163" spans="1:5" x14ac:dyDescent="0.3">
      <c r="A163" s="37" t="str">
        <f>IF('Attachment I (Small Carriers)'!A169="","",'Attachment I (Small Carriers)'!A169)</f>
        <v/>
      </c>
      <c r="B163" s="37" t="str">
        <f>IF('Attachment I (Small Carriers)'!B169="","",'Attachment I (Small Carriers)'!B169)</f>
        <v/>
      </c>
      <c r="C163" s="37" t="str">
        <f>IF('Attachment I (Small Carriers)'!C169="","",'Attachment I (Small Carriers)'!C169)</f>
        <v/>
      </c>
      <c r="D163" s="37" t="str">
        <f>IF('Attachment I (Small Carriers)'!D169="","",'Attachment I (Small Carriers)'!D169)</f>
        <v/>
      </c>
      <c r="E163" s="37" t="str">
        <f>IF('Attachment I (Small Carriers)'!E169="","",'Attachment I (Small Carriers)'!E169)</f>
        <v/>
      </c>
    </row>
    <row r="164" spans="1:5" x14ac:dyDescent="0.3">
      <c r="A164" s="37" t="str">
        <f>IF('Attachment I (Small Carriers)'!A170="","",'Attachment I (Small Carriers)'!A170)</f>
        <v/>
      </c>
      <c r="B164" s="37" t="str">
        <f>IF('Attachment I (Small Carriers)'!B170="","",'Attachment I (Small Carriers)'!B170)</f>
        <v/>
      </c>
      <c r="C164" s="37" t="str">
        <f>IF('Attachment I (Small Carriers)'!C170="","",'Attachment I (Small Carriers)'!C170)</f>
        <v/>
      </c>
      <c r="D164" s="37" t="str">
        <f>IF('Attachment I (Small Carriers)'!D170="","",'Attachment I (Small Carriers)'!D170)</f>
        <v/>
      </c>
      <c r="E164" s="37" t="str">
        <f>IF('Attachment I (Small Carriers)'!E170="","",'Attachment I (Small Carriers)'!E170)</f>
        <v/>
      </c>
    </row>
    <row r="165" spans="1:5" x14ac:dyDescent="0.3">
      <c r="A165" s="37" t="str">
        <f>IF('Attachment I (Small Carriers)'!A171="","",'Attachment I (Small Carriers)'!A171)</f>
        <v/>
      </c>
      <c r="B165" s="37" t="str">
        <f>IF('Attachment I (Small Carriers)'!B171="","",'Attachment I (Small Carriers)'!B171)</f>
        <v/>
      </c>
      <c r="C165" s="37" t="str">
        <f>IF('Attachment I (Small Carriers)'!C171="","",'Attachment I (Small Carriers)'!C171)</f>
        <v/>
      </c>
      <c r="D165" s="37" t="str">
        <f>IF('Attachment I (Small Carriers)'!D171="","",'Attachment I (Small Carriers)'!D171)</f>
        <v/>
      </c>
      <c r="E165" s="37" t="str">
        <f>IF('Attachment I (Small Carriers)'!E171="","",'Attachment I (Small Carriers)'!E171)</f>
        <v/>
      </c>
    </row>
    <row r="166" spans="1:5" x14ac:dyDescent="0.3">
      <c r="A166" s="37" t="str">
        <f>IF('Attachment I (Small Carriers)'!A172="","",'Attachment I (Small Carriers)'!A172)</f>
        <v/>
      </c>
      <c r="B166" s="37" t="str">
        <f>IF('Attachment I (Small Carriers)'!B172="","",'Attachment I (Small Carriers)'!B172)</f>
        <v/>
      </c>
      <c r="C166" s="37" t="str">
        <f>IF('Attachment I (Small Carriers)'!C172="","",'Attachment I (Small Carriers)'!C172)</f>
        <v/>
      </c>
      <c r="D166" s="37" t="str">
        <f>IF('Attachment I (Small Carriers)'!D172="","",'Attachment I (Small Carriers)'!D172)</f>
        <v/>
      </c>
      <c r="E166" s="37" t="str">
        <f>IF('Attachment I (Small Carriers)'!E172="","",'Attachment I (Small Carriers)'!E172)</f>
        <v/>
      </c>
    </row>
    <row r="167" spans="1:5" x14ac:dyDescent="0.3">
      <c r="A167" s="37" t="str">
        <f>IF('Attachment I (Small Carriers)'!A173="","",'Attachment I (Small Carriers)'!A173)</f>
        <v/>
      </c>
      <c r="B167" s="37" t="str">
        <f>IF('Attachment I (Small Carriers)'!B173="","",'Attachment I (Small Carriers)'!B173)</f>
        <v/>
      </c>
      <c r="C167" s="37" t="str">
        <f>IF('Attachment I (Small Carriers)'!C173="","",'Attachment I (Small Carriers)'!C173)</f>
        <v/>
      </c>
      <c r="D167" s="37" t="str">
        <f>IF('Attachment I (Small Carriers)'!D173="","",'Attachment I (Small Carriers)'!D173)</f>
        <v/>
      </c>
      <c r="E167" s="37" t="str">
        <f>IF('Attachment I (Small Carriers)'!E173="","",'Attachment I (Small Carriers)'!E173)</f>
        <v/>
      </c>
    </row>
    <row r="168" spans="1:5" x14ac:dyDescent="0.3">
      <c r="A168" s="37" t="str">
        <f>IF('Attachment I (Small Carriers)'!A174="","",'Attachment I (Small Carriers)'!A174)</f>
        <v/>
      </c>
      <c r="B168" s="37" t="str">
        <f>IF('Attachment I (Small Carriers)'!B174="","",'Attachment I (Small Carriers)'!B174)</f>
        <v/>
      </c>
      <c r="C168" s="37" t="str">
        <f>IF('Attachment I (Small Carriers)'!C174="","",'Attachment I (Small Carriers)'!C174)</f>
        <v/>
      </c>
      <c r="D168" s="37" t="str">
        <f>IF('Attachment I (Small Carriers)'!D174="","",'Attachment I (Small Carriers)'!D174)</f>
        <v/>
      </c>
      <c r="E168" s="37" t="str">
        <f>IF('Attachment I (Small Carriers)'!E174="","",'Attachment I (Small Carriers)'!E174)</f>
        <v/>
      </c>
    </row>
    <row r="169" spans="1:5" x14ac:dyDescent="0.3">
      <c r="A169" s="37" t="str">
        <f>IF('Attachment I (Small Carriers)'!A175="","",'Attachment I (Small Carriers)'!A175)</f>
        <v/>
      </c>
      <c r="B169" s="37" t="str">
        <f>IF('Attachment I (Small Carriers)'!B175="","",'Attachment I (Small Carriers)'!B175)</f>
        <v/>
      </c>
      <c r="C169" s="37" t="str">
        <f>IF('Attachment I (Small Carriers)'!C175="","",'Attachment I (Small Carriers)'!C175)</f>
        <v/>
      </c>
      <c r="D169" s="37" t="str">
        <f>IF('Attachment I (Small Carriers)'!D175="","",'Attachment I (Small Carriers)'!D175)</f>
        <v/>
      </c>
      <c r="E169" s="37" t="str">
        <f>IF('Attachment I (Small Carriers)'!E175="","",'Attachment I (Small Carriers)'!E175)</f>
        <v/>
      </c>
    </row>
    <row r="170" spans="1:5" x14ac:dyDescent="0.3">
      <c r="A170" s="37" t="str">
        <f>IF('Attachment I (Small Carriers)'!A176="","",'Attachment I (Small Carriers)'!A176)</f>
        <v/>
      </c>
      <c r="B170" s="37" t="str">
        <f>IF('Attachment I (Small Carriers)'!B176="","",'Attachment I (Small Carriers)'!B176)</f>
        <v/>
      </c>
      <c r="C170" s="37" t="str">
        <f>IF('Attachment I (Small Carriers)'!C176="","",'Attachment I (Small Carriers)'!C176)</f>
        <v/>
      </c>
      <c r="D170" s="37" t="str">
        <f>IF('Attachment I (Small Carriers)'!D176="","",'Attachment I (Small Carriers)'!D176)</f>
        <v/>
      </c>
      <c r="E170" s="37" t="str">
        <f>IF('Attachment I (Small Carriers)'!E176="","",'Attachment I (Small Carriers)'!E176)</f>
        <v/>
      </c>
    </row>
    <row r="171" spans="1:5" x14ac:dyDescent="0.3">
      <c r="A171" s="37" t="str">
        <f>IF('Attachment I (Small Carriers)'!A177="","",'Attachment I (Small Carriers)'!A177)</f>
        <v/>
      </c>
      <c r="B171" s="37" t="str">
        <f>IF('Attachment I (Small Carriers)'!B177="","",'Attachment I (Small Carriers)'!B177)</f>
        <v/>
      </c>
      <c r="C171" s="37" t="str">
        <f>IF('Attachment I (Small Carriers)'!C177="","",'Attachment I (Small Carriers)'!C177)</f>
        <v/>
      </c>
      <c r="D171" s="37" t="str">
        <f>IF('Attachment I (Small Carriers)'!D177="","",'Attachment I (Small Carriers)'!D177)</f>
        <v/>
      </c>
      <c r="E171" s="37" t="str">
        <f>IF('Attachment I (Small Carriers)'!E177="","",'Attachment I (Small Carriers)'!E177)</f>
        <v/>
      </c>
    </row>
    <row r="172" spans="1:5" x14ac:dyDescent="0.3">
      <c r="A172" s="37" t="str">
        <f>IF('Attachment I (Small Carriers)'!A178="","",'Attachment I (Small Carriers)'!A178)</f>
        <v/>
      </c>
      <c r="B172" s="37" t="str">
        <f>IF('Attachment I (Small Carriers)'!B178="","",'Attachment I (Small Carriers)'!B178)</f>
        <v/>
      </c>
      <c r="C172" s="37" t="str">
        <f>IF('Attachment I (Small Carriers)'!C178="","",'Attachment I (Small Carriers)'!C178)</f>
        <v/>
      </c>
      <c r="D172" s="37" t="str">
        <f>IF('Attachment I (Small Carriers)'!D178="","",'Attachment I (Small Carriers)'!D178)</f>
        <v/>
      </c>
      <c r="E172" s="37" t="str">
        <f>IF('Attachment I (Small Carriers)'!E178="","",'Attachment I (Small Carriers)'!E178)</f>
        <v/>
      </c>
    </row>
    <row r="173" spans="1:5" x14ac:dyDescent="0.3">
      <c r="A173" s="37" t="str">
        <f>IF('Attachment I (Small Carriers)'!A179="","",'Attachment I (Small Carriers)'!A179)</f>
        <v/>
      </c>
      <c r="B173" s="37" t="str">
        <f>IF('Attachment I (Small Carriers)'!B179="","",'Attachment I (Small Carriers)'!B179)</f>
        <v/>
      </c>
      <c r="C173" s="37" t="str">
        <f>IF('Attachment I (Small Carriers)'!C179="","",'Attachment I (Small Carriers)'!C179)</f>
        <v/>
      </c>
      <c r="D173" s="37" t="str">
        <f>IF('Attachment I (Small Carriers)'!D179="","",'Attachment I (Small Carriers)'!D179)</f>
        <v/>
      </c>
      <c r="E173" s="37" t="str">
        <f>IF('Attachment I (Small Carriers)'!E179="","",'Attachment I (Small Carriers)'!E179)</f>
        <v/>
      </c>
    </row>
    <row r="174" spans="1:5" x14ac:dyDescent="0.3">
      <c r="A174" s="37" t="str">
        <f>IF('Attachment I (Small Carriers)'!A180="","",'Attachment I (Small Carriers)'!A180)</f>
        <v/>
      </c>
      <c r="B174" s="37" t="str">
        <f>IF('Attachment I (Small Carriers)'!B180="","",'Attachment I (Small Carriers)'!B180)</f>
        <v/>
      </c>
      <c r="C174" s="37" t="str">
        <f>IF('Attachment I (Small Carriers)'!C180="","",'Attachment I (Small Carriers)'!C180)</f>
        <v/>
      </c>
      <c r="D174" s="37" t="str">
        <f>IF('Attachment I (Small Carriers)'!D180="","",'Attachment I (Small Carriers)'!D180)</f>
        <v/>
      </c>
      <c r="E174" s="37" t="str">
        <f>IF('Attachment I (Small Carriers)'!E180="","",'Attachment I (Small Carriers)'!E180)</f>
        <v/>
      </c>
    </row>
    <row r="175" spans="1:5" x14ac:dyDescent="0.3">
      <c r="A175" s="37" t="str">
        <f>IF('Attachment I (Small Carriers)'!A181="","",'Attachment I (Small Carriers)'!A181)</f>
        <v/>
      </c>
      <c r="B175" s="37" t="str">
        <f>IF('Attachment I (Small Carriers)'!B181="","",'Attachment I (Small Carriers)'!B181)</f>
        <v/>
      </c>
      <c r="C175" s="37" t="str">
        <f>IF('Attachment I (Small Carriers)'!C181="","",'Attachment I (Small Carriers)'!C181)</f>
        <v/>
      </c>
      <c r="D175" s="37" t="str">
        <f>IF('Attachment I (Small Carriers)'!D181="","",'Attachment I (Small Carriers)'!D181)</f>
        <v/>
      </c>
      <c r="E175" s="37" t="str">
        <f>IF('Attachment I (Small Carriers)'!E181="","",'Attachment I (Small Carriers)'!E181)</f>
        <v/>
      </c>
    </row>
  </sheetData>
  <sheetProtection algorithmName="SHA-512" hashValue="gO/UYoAz8n1sGV6m3qVdaHWSe8yCmGS2KBxgRAhK5cbpGN+IphXLrEGQTfadd27g0md9KOX40VxOvWfnS2YFmA==" saltValue="3P/K+xJI5HSWtCrwCxsMxg==" spinCount="100000" sheet="1" objects="1" scenarios="1"/>
  <protectedRanges>
    <protectedRange sqref="F13:O175" name="Range1"/>
  </protectedRanges>
  <hyperlinks>
    <hyperlink ref="A9" r:id="rId1" display="** CMS 2021 Actuarial Value Calculator can be found here: http://www.cms.gov/cciio/resources/regulations-and-guidance/index.html " xr:uid="{6F65EEC8-26F8-4018-B17D-878E0AFBE3F1}"/>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7"/>
  <sheetViews>
    <sheetView showGridLines="0" zoomScaleNormal="100" workbookViewId="0">
      <selection activeCell="F12" sqref="F12"/>
    </sheetView>
  </sheetViews>
  <sheetFormatPr defaultColWidth="9.33203125" defaultRowHeight="14.4" x14ac:dyDescent="0.3"/>
  <cols>
    <col min="1" max="1" width="67.88671875" style="4" customWidth="1"/>
    <col min="2" max="4" width="13.44140625" style="4" customWidth="1"/>
    <col min="5" max="5" width="10.6640625" style="4" bestFit="1" customWidth="1"/>
    <col min="6" max="6" width="57.33203125" style="4" bestFit="1" customWidth="1"/>
    <col min="7" max="7" width="13.109375" style="4" customWidth="1"/>
    <col min="8" max="8" width="5.33203125" style="4" customWidth="1"/>
    <col min="9" max="9" width="6.88671875" style="28" customWidth="1"/>
    <col min="10" max="10" width="44.33203125" style="28" customWidth="1"/>
    <col min="11" max="12" width="12.6640625" style="28" customWidth="1"/>
    <col min="13" max="13" width="13.5546875" style="28" customWidth="1"/>
    <col min="14" max="16384" width="9.33203125" style="4"/>
  </cols>
  <sheetData>
    <row r="1" spans="1:13" ht="28.8" x14ac:dyDescent="0.3">
      <c r="A1" s="134" t="str">
        <f>"Attachment II - "&amp;year&amp;" RATE PROPOSAL - LARGE CARRIERS"</f>
        <v>Attachment II - 2026 RATE PROPOSAL - LARGE CARRIERS</v>
      </c>
      <c r="B1" s="59"/>
      <c r="C1" s="59"/>
      <c r="D1" s="161"/>
      <c r="E1" s="161"/>
      <c r="F1" s="161"/>
      <c r="G1" s="161"/>
      <c r="I1" s="7"/>
      <c r="J1" s="7"/>
      <c r="K1" s="7"/>
      <c r="L1" s="7"/>
      <c r="M1" s="7"/>
    </row>
    <row r="2" spans="1:13" ht="18" customHeight="1" x14ac:dyDescent="0.3">
      <c r="A2" s="160" t="s">
        <v>0</v>
      </c>
      <c r="C2" s="36"/>
      <c r="D2" s="141"/>
    </row>
    <row r="3" spans="1:13" ht="18" customHeight="1" x14ac:dyDescent="0.3">
      <c r="A3" s="61" t="s">
        <v>1</v>
      </c>
      <c r="B3" s="174"/>
      <c r="C3" s="104"/>
      <c r="D3" s="104"/>
      <c r="E3" s="36"/>
    </row>
    <row r="4" spans="1:13" ht="18" customHeight="1" x14ac:dyDescent="0.3">
      <c r="A4" s="61" t="s">
        <v>2</v>
      </c>
      <c r="B4" s="62"/>
      <c r="C4" s="104"/>
      <c r="D4" s="104"/>
      <c r="E4" s="36"/>
    </row>
    <row r="5" spans="1:13" ht="18" customHeight="1" x14ac:dyDescent="0.3">
      <c r="A5" s="42" t="s">
        <v>73</v>
      </c>
      <c r="B5" s="85">
        <v>2026</v>
      </c>
      <c r="C5" s="104"/>
      <c r="D5" s="104"/>
      <c r="E5" s="5"/>
      <c r="F5" s="5"/>
      <c r="G5" s="5"/>
      <c r="H5" s="5"/>
    </row>
    <row r="6" spans="1:13" ht="18" customHeight="1" x14ac:dyDescent="0.3">
      <c r="A6" s="61" t="s">
        <v>3</v>
      </c>
      <c r="B6" s="62"/>
      <c r="C6" s="104"/>
      <c r="D6" s="104"/>
      <c r="E6" s="5"/>
      <c r="F6" s="5"/>
      <c r="G6" s="5"/>
      <c r="H6" s="5"/>
    </row>
    <row r="7" spans="1:13" ht="18" customHeight="1" x14ac:dyDescent="0.3">
      <c r="A7" s="61" t="s">
        <v>133</v>
      </c>
      <c r="B7" s="62"/>
      <c r="C7" s="104"/>
      <c r="D7" s="104"/>
      <c r="E7" s="5"/>
      <c r="F7" s="5"/>
      <c r="G7" s="5"/>
      <c r="H7" s="5"/>
    </row>
    <row r="8" spans="1:13" ht="18" customHeight="1" x14ac:dyDescent="0.3">
      <c r="A8" s="61" t="s">
        <v>75</v>
      </c>
      <c r="B8" s="103"/>
      <c r="C8" s="104"/>
      <c r="D8" s="104"/>
      <c r="E8" s="5"/>
      <c r="F8" s="5"/>
      <c r="G8" s="5"/>
      <c r="H8" s="5"/>
    </row>
    <row r="9" spans="1:13" ht="18" customHeight="1" x14ac:dyDescent="0.3">
      <c r="A9" s="160"/>
      <c r="B9" s="160"/>
      <c r="C9" s="160"/>
      <c r="D9" s="160"/>
      <c r="E9" s="6"/>
      <c r="F9" s="6"/>
      <c r="G9" s="6"/>
      <c r="H9" s="6"/>
    </row>
    <row r="10" spans="1:13" ht="18" customHeight="1" x14ac:dyDescent="0.3">
      <c r="A10" s="90" t="s">
        <v>96</v>
      </c>
      <c r="B10" s="60" t="s">
        <v>4</v>
      </c>
      <c r="C10" s="60" t="s">
        <v>74</v>
      </c>
      <c r="D10" s="64" t="s">
        <v>5</v>
      </c>
      <c r="E10" s="5"/>
      <c r="F10" s="5"/>
      <c r="G10" s="5"/>
      <c r="H10" s="5"/>
    </row>
    <row r="11" spans="1:13" ht="17.25" customHeight="1" x14ac:dyDescent="0.3">
      <c r="A11" s="63" t="str">
        <f>"1. Proposed Rates Before Loadings for January 1, "&amp;year&amp;""</f>
        <v>1. Proposed Rates Before Loadings for January 1, 2026</v>
      </c>
      <c r="B11" s="65"/>
      <c r="C11" s="65"/>
      <c r="D11" s="86"/>
      <c r="E11" s="5"/>
      <c r="F11" s="5"/>
      <c r="G11" s="5"/>
      <c r="H11" s="5"/>
    </row>
    <row r="12" spans="1:13" ht="18" customHeight="1" x14ac:dyDescent="0.3">
      <c r="A12" s="88" t="s">
        <v>268</v>
      </c>
      <c r="B12" s="65"/>
      <c r="C12" s="65"/>
      <c r="D12" s="86"/>
      <c r="E12" s="5"/>
      <c r="F12" s="5"/>
      <c r="G12" s="5"/>
      <c r="H12" s="5"/>
    </row>
    <row r="13" spans="1:13" ht="18" customHeight="1" x14ac:dyDescent="0.3">
      <c r="A13" s="88" t="s">
        <v>93</v>
      </c>
      <c r="B13" s="65"/>
      <c r="C13" s="65"/>
      <c r="D13" s="86"/>
      <c r="E13" s="5"/>
      <c r="H13" s="5"/>
    </row>
    <row r="14" spans="1:13" ht="18" customHeight="1" x14ac:dyDescent="0.3">
      <c r="A14" s="63" t="s">
        <v>142</v>
      </c>
      <c r="B14" s="65">
        <f>ROUND(SUM(B11,B12:B13),2)</f>
        <v>0</v>
      </c>
      <c r="C14" s="65">
        <f>ROUND(SUM(C11,C12:C13),2)</f>
        <v>0</v>
      </c>
      <c r="D14" s="86">
        <f>ROUND(SUM(D11,D12:D13),2)</f>
        <v>0</v>
      </c>
      <c r="E14" s="5"/>
      <c r="H14" s="5"/>
    </row>
    <row r="15" spans="1:13" ht="18" customHeight="1" x14ac:dyDescent="0.3">
      <c r="A15" s="89" t="s">
        <v>94</v>
      </c>
      <c r="B15" s="66"/>
      <c r="C15" s="66"/>
      <c r="D15" s="87"/>
    </row>
    <row r="16" spans="1:13" ht="18" customHeight="1" x14ac:dyDescent="0.3">
      <c r="A16" s="89" t="s">
        <v>95</v>
      </c>
      <c r="B16" s="65"/>
      <c r="C16" s="66"/>
      <c r="D16" s="87"/>
      <c r="F16" s="92" t="s">
        <v>96</v>
      </c>
      <c r="G16" s="93" t="s">
        <v>99</v>
      </c>
    </row>
    <row r="17" spans="1:8" ht="18" customHeight="1" x14ac:dyDescent="0.3">
      <c r="A17" s="63" t="s">
        <v>7</v>
      </c>
      <c r="B17" s="65">
        <f>ROUND(B14+B15+B16,2)</f>
        <v>0</v>
      </c>
      <c r="C17" s="65">
        <f>ROUND(C14+C15+C16,2)</f>
        <v>0</v>
      </c>
      <c r="D17" s="86">
        <f>ROUND(D14+D15+D16,2)</f>
        <v>0</v>
      </c>
      <c r="F17" s="94" t="s">
        <v>8</v>
      </c>
      <c r="G17" s="242"/>
    </row>
    <row r="18" spans="1:8" ht="18" customHeight="1" x14ac:dyDescent="0.3">
      <c r="A18" s="175" t="s">
        <v>9</v>
      </c>
      <c r="B18" s="66">
        <f>ROUND(B17*$G$17,2)</f>
        <v>0</v>
      </c>
      <c r="C18" s="66">
        <f>ROUND(C17*$G$17,2)</f>
        <v>0</v>
      </c>
      <c r="D18" s="87">
        <f>ROUND(D17*$G$17,2)</f>
        <v>0</v>
      </c>
    </row>
    <row r="19" spans="1:8" ht="18" customHeight="1" x14ac:dyDescent="0.3">
      <c r="A19" s="175" t="str">
        <f>"5a. Proposed "&amp;year&amp;" Rates Before Discount [(4c) + (4e)]"</f>
        <v>5a. Proposed 2026 Rates Before Discount [(4c) + (4e)]</v>
      </c>
      <c r="B19" s="66">
        <f>ROUND(B18+B17,2)</f>
        <v>0</v>
      </c>
      <c r="C19" s="66">
        <f>ROUND(C18+C17,2)</f>
        <v>0</v>
      </c>
      <c r="D19" s="87">
        <f>ROUND(D18+D17,2)</f>
        <v>0</v>
      </c>
    </row>
    <row r="20" spans="1:8" ht="18" customHeight="1" x14ac:dyDescent="0.3">
      <c r="A20" s="176" t="s">
        <v>97</v>
      </c>
      <c r="B20" s="66"/>
      <c r="C20" s="66"/>
      <c r="D20" s="87"/>
    </row>
    <row r="21" spans="1:8" ht="18" customHeight="1" x14ac:dyDescent="0.3">
      <c r="A21" s="176" t="s">
        <v>98</v>
      </c>
      <c r="B21" s="66"/>
      <c r="C21" s="66"/>
      <c r="D21" s="87"/>
    </row>
    <row r="22" spans="1:8" ht="18" customHeight="1" x14ac:dyDescent="0.3">
      <c r="A22" s="149" t="str">
        <f>"5c. Final Proposed "&amp;year&amp;" Rates [(5a) - (5bi) - (5bii)]"</f>
        <v>5c. Final Proposed 2026 Rates [(5a) - (5bi) - (5bii)]</v>
      </c>
      <c r="B22" s="65">
        <f>ROUND(B19-B20-B21,2)</f>
        <v>0</v>
      </c>
      <c r="C22" s="65">
        <f>ROUND(C19-C20-C21,2)</f>
        <v>0</v>
      </c>
      <c r="D22" s="86">
        <f>ROUND(D19-D20-D21,2)</f>
        <v>0</v>
      </c>
    </row>
    <row r="23" spans="1:8" ht="18" customHeight="1" x14ac:dyDescent="0.3"/>
    <row r="24" spans="1:8" ht="18" customHeight="1" x14ac:dyDescent="0.35">
      <c r="A24" s="193" t="str">
        <f>"Estimate of "&amp;year-1&amp;" Maximum Government Contribution"</f>
        <v>Estimate of 2025 Maximum Government Contribution</v>
      </c>
    </row>
    <row r="25" spans="1:8" ht="18" customHeight="1" x14ac:dyDescent="0.3">
      <c r="A25" s="7" t="s">
        <v>129</v>
      </c>
    </row>
    <row r="26" spans="1:8" ht="18" customHeight="1" thickBot="1" x14ac:dyDescent="0.35">
      <c r="A26" s="7" t="str">
        <f>"This chart shows the "&amp;year-1&amp;" Government Contribution for non-postal employees and annuitants."</f>
        <v>This chart shows the 2025 Government Contribution for non-postal employees and annuitants.</v>
      </c>
    </row>
    <row r="27" spans="1:8" ht="18" customHeight="1" thickBot="1" x14ac:dyDescent="0.35">
      <c r="A27" s="195" t="s">
        <v>96</v>
      </c>
      <c r="B27" s="8" t="s">
        <v>81</v>
      </c>
      <c r="C27" s="9" t="s">
        <v>82</v>
      </c>
      <c r="D27" s="80" t="s">
        <v>83</v>
      </c>
    </row>
    <row r="28" spans="1:8" ht="18" customHeight="1" x14ac:dyDescent="0.3">
      <c r="A28" s="10" t="str">
        <f>year-1&amp;" Maximum Government Contribution Based on Entry in Cell B7"</f>
        <v>2025 Maximum Government Contribution Based on Entry in Cell B7</v>
      </c>
      <c r="B28" s="20" t="str">
        <f>IF(B7="","",IF(B7="FEHB",298.08,IF(B7="PSHB",286.09,"")))</f>
        <v/>
      </c>
      <c r="C28" s="21" t="str">
        <f>IF(B7="","",IF(B7="FEHB",650,IF(B7="PSHB",618.4,"")))</f>
        <v/>
      </c>
      <c r="D28" s="81" t="str">
        <f>IF(B7="","",IF(B7="FEHB",714.23,IF(B7="PSHB",672.95,"")))</f>
        <v/>
      </c>
    </row>
    <row r="29" spans="1:8" ht="18" customHeight="1" x14ac:dyDescent="0.3">
      <c r="A29" s="29" t="str">
        <f>year-1&amp;" Net-to-Carrier Rates"</f>
        <v>2025 Net-to-Carrier Rates</v>
      </c>
      <c r="B29" s="14"/>
      <c r="C29" s="15"/>
      <c r="D29" s="82"/>
    </row>
    <row r="30" spans="1:8" ht="18" customHeight="1" x14ac:dyDescent="0.3">
      <c r="A30" s="29" t="str">
        <f>year-1&amp;" Gross Premium (Net-to-Carrier Rates * 1.04)"</f>
        <v>2025 Gross Premium (Net-to-Carrier Rates * 1.04)</v>
      </c>
      <c r="B30" s="11">
        <f>ROUND(B29*1.04,2)</f>
        <v>0</v>
      </c>
      <c r="C30" s="12">
        <f>ROUND(C29*1.04,2)</f>
        <v>0</v>
      </c>
      <c r="D30" s="83">
        <f>ROUND(D29*1.04,2)</f>
        <v>0</v>
      </c>
      <c r="F30" s="91"/>
      <c r="G30" s="91"/>
      <c r="H30" s="91"/>
    </row>
    <row r="31" spans="1:8" ht="18" customHeight="1" x14ac:dyDescent="0.3">
      <c r="A31" s="13" t="str">
        <f>year-1&amp;" Government Contribution"</f>
        <v>2025 Government Contribution</v>
      </c>
      <c r="B31" s="11" t="str">
        <f>IF(B30&gt;0,MIN(B28,ROUND(B30*0.75,2)),"New Option")</f>
        <v>New Option</v>
      </c>
      <c r="C31" s="12" t="str">
        <f>IF(C30&gt;0,MIN(C28,ROUND(C30*0.75,2)),"New Option")</f>
        <v>New Option</v>
      </c>
      <c r="D31" s="83" t="str">
        <f>IF(D30&gt;0,MIN(D28,ROUND(D30*0.75,2)),"New Option")</f>
        <v>New Option</v>
      </c>
    </row>
    <row r="32" spans="1:8" ht="18" customHeight="1" x14ac:dyDescent="0.3">
      <c r="A32" s="13" t="str">
        <f>year-1&amp;" Enrollee Contribuition"</f>
        <v>2025 Enrollee Contribuition</v>
      </c>
      <c r="B32" s="11" t="str">
        <f>IF(B30&gt;0, B30-B31,"New Option")</f>
        <v>New Option</v>
      </c>
      <c r="C32" s="12" t="str">
        <f>IF(C30&gt;0, C30-C31,"New Option")</f>
        <v>New Option</v>
      </c>
      <c r="D32" s="83" t="str">
        <f>IF(D30&gt;0, D30-D31,"New Option")</f>
        <v>New Option</v>
      </c>
    </row>
    <row r="33" spans="1:4" ht="18" customHeight="1" x14ac:dyDescent="0.3">
      <c r="A33" s="18"/>
      <c r="B33" s="18"/>
      <c r="C33" s="18"/>
      <c r="D33" s="18"/>
    </row>
    <row r="34" spans="1:4" ht="18" customHeight="1" x14ac:dyDescent="0.3">
      <c r="A34" s="194" t="s">
        <v>123</v>
      </c>
    </row>
    <row r="35" spans="1:4" ht="18" customHeight="1" x14ac:dyDescent="0.3">
      <c r="A35" s="19">
        <v>0</v>
      </c>
    </row>
    <row r="36" spans="1:4" ht="18" customHeight="1" x14ac:dyDescent="0.3">
      <c r="A36" s="22">
        <v>0.03</v>
      </c>
    </row>
    <row r="37" spans="1:4" ht="18" customHeight="1" x14ac:dyDescent="0.3">
      <c r="A37" s="22">
        <v>0.06</v>
      </c>
    </row>
    <row r="38" spans="1:4" ht="18" customHeight="1" x14ac:dyDescent="0.3">
      <c r="A38" s="22">
        <v>0.09</v>
      </c>
    </row>
    <row r="39" spans="1:4" ht="18" customHeight="1" x14ac:dyDescent="0.3"/>
    <row r="40" spans="1:4" ht="18" customHeight="1" thickBot="1" x14ac:dyDescent="0.35">
      <c r="A40" s="201" t="str">
        <f>"ESTIMATED "&amp;year&amp;" Maximum Government Contribution *"</f>
        <v>ESTIMATED 2026 Maximum Government Contribution *</v>
      </c>
      <c r="B40" s="202"/>
      <c r="C40" s="203"/>
      <c r="D40" s="203"/>
    </row>
    <row r="41" spans="1:4" ht="18" customHeight="1" thickBot="1" x14ac:dyDescent="0.35">
      <c r="A41" s="199" t="s">
        <v>124</v>
      </c>
      <c r="B41" s="8" t="s">
        <v>81</v>
      </c>
      <c r="C41" s="9" t="s">
        <v>82</v>
      </c>
      <c r="D41" s="200" t="s">
        <v>83</v>
      </c>
    </row>
    <row r="42" spans="1:4" ht="18" customHeight="1" x14ac:dyDescent="0.3">
      <c r="A42" s="10" t="str">
        <f>$A$35*100&amp;"% increase to "&amp;$A$31</f>
        <v>0% increase to 2025 Government Contribution</v>
      </c>
      <c r="B42" s="20" t="e">
        <f>ROUND($B$28*(1+A35),2)</f>
        <v>#VALUE!</v>
      </c>
      <c r="C42" s="21" t="e">
        <f>ROUND($C$28*(1+A35),2)</f>
        <v>#VALUE!</v>
      </c>
      <c r="D42" s="159" t="e">
        <f>ROUND($D$28*(1+A35),2)</f>
        <v>#VALUE!</v>
      </c>
    </row>
    <row r="43" spans="1:4" ht="18" customHeight="1" x14ac:dyDescent="0.3">
      <c r="A43" s="13" t="str">
        <f>$A$36*100&amp;"% increase to "&amp;$A$31</f>
        <v>3% increase to 2025 Government Contribution</v>
      </c>
      <c r="B43" s="30" t="e">
        <f>ROUND($B$28*(1+A36),2)</f>
        <v>#VALUE!</v>
      </c>
      <c r="C43" s="31" t="e">
        <f>ROUND($C$28*(1+A36),2)</f>
        <v>#VALUE!</v>
      </c>
      <c r="D43" s="153" t="e">
        <f>ROUND($D$28*(1+A36),2)</f>
        <v>#VALUE!</v>
      </c>
    </row>
    <row r="44" spans="1:4" ht="18" customHeight="1" x14ac:dyDescent="0.3">
      <c r="A44" s="13" t="str">
        <f>$A$37*100&amp;"% increase to "&amp;$A$31</f>
        <v>6% increase to 2025 Government Contribution</v>
      </c>
      <c r="B44" s="30" t="e">
        <f t="shared" ref="B44:B45" si="0">ROUND($B$28*(1+A37),2)</f>
        <v>#VALUE!</v>
      </c>
      <c r="C44" s="12" t="e">
        <f>ROUND($C$28*(1+A37),2)</f>
        <v>#VALUE!</v>
      </c>
      <c r="D44" s="154" t="e">
        <f>ROUND($D$28*(1+A37),2)</f>
        <v>#VALUE!</v>
      </c>
    </row>
    <row r="45" spans="1:4" ht="18" customHeight="1" thickBot="1" x14ac:dyDescent="0.35">
      <c r="A45" s="16" t="str">
        <f>$A$38*100&amp;"% increase to "&amp;$A$31</f>
        <v>9% increase to 2025 Government Contribution</v>
      </c>
      <c r="B45" s="241" t="e">
        <f t="shared" si="0"/>
        <v>#VALUE!</v>
      </c>
      <c r="C45" s="17" t="e">
        <f>ROUND($C$28*(1+A38),2)</f>
        <v>#VALUE!</v>
      </c>
      <c r="D45" s="155" t="e">
        <f>ROUND($D$28*(1+A38),2)</f>
        <v>#VALUE!</v>
      </c>
    </row>
    <row r="46" spans="1:4" ht="18" customHeight="1" thickBot="1" x14ac:dyDescent="0.35">
      <c r="A46" s="156" t="s">
        <v>85</v>
      </c>
      <c r="B46" s="157"/>
      <c r="C46" s="157"/>
      <c r="D46" s="158"/>
    </row>
    <row r="47" spans="1:4" ht="18" customHeight="1" x14ac:dyDescent="0.3">
      <c r="A47" s="7"/>
      <c r="B47" s="7"/>
      <c r="C47" s="7"/>
      <c r="D47" s="7"/>
    </row>
    <row r="48" spans="1:4" ht="18" customHeight="1" x14ac:dyDescent="0.3">
      <c r="A48" s="201" t="str">
        <f>year&amp;" Gross Premium"</f>
        <v>2026 Gross Premium</v>
      </c>
      <c r="B48" s="202"/>
      <c r="C48" s="203"/>
      <c r="D48" s="203"/>
    </row>
    <row r="49" spans="1:13" ht="18" customHeight="1" thickBot="1" x14ac:dyDescent="0.35">
      <c r="A49" s="204" t="s">
        <v>124</v>
      </c>
      <c r="B49" s="196" t="s">
        <v>81</v>
      </c>
      <c r="C49" s="197" t="s">
        <v>82</v>
      </c>
      <c r="D49" s="205" t="s">
        <v>83</v>
      </c>
    </row>
    <row r="50" spans="1:13" ht="18" customHeight="1" x14ac:dyDescent="0.3">
      <c r="A50" s="206" t="str">
        <f>$A$35*100&amp;"% increase to "&amp;$A$31</f>
        <v>0% increase to 2025 Government Contribution</v>
      </c>
      <c r="B50" s="11">
        <f>ROUND($B$22*1.04,2)</f>
        <v>0</v>
      </c>
      <c r="C50" s="12">
        <f>ROUND($C$22*1.04,2)</f>
        <v>0</v>
      </c>
      <c r="D50" s="84">
        <f>ROUND($D$22*1.04,2)</f>
        <v>0</v>
      </c>
    </row>
    <row r="51" spans="1:13" ht="18" customHeight="1" x14ac:dyDescent="0.3">
      <c r="A51" s="207" t="str">
        <f>$A$36*100&amp;"% increase to "&amp;$A$31</f>
        <v>3% increase to 2025 Government Contribution</v>
      </c>
      <c r="B51" s="11">
        <f>ROUND($B$22*1.04,2)</f>
        <v>0</v>
      </c>
      <c r="C51" s="12">
        <f>ROUND($C$22*1.04,2)</f>
        <v>0</v>
      </c>
      <c r="D51" s="84">
        <f>ROUND($D$22*1.04,2)</f>
        <v>0</v>
      </c>
    </row>
    <row r="52" spans="1:13" ht="15.75" customHeight="1" x14ac:dyDescent="0.3">
      <c r="A52" s="207" t="str">
        <f>$A$37*100&amp;"% increase to "&amp;$A$31</f>
        <v>6% increase to 2025 Government Contribution</v>
      </c>
      <c r="B52" s="11">
        <f>ROUND($B$22*1.04,2)</f>
        <v>0</v>
      </c>
      <c r="C52" s="12">
        <f>ROUND($C$22*1.04,2)</f>
        <v>0</v>
      </c>
      <c r="D52" s="84">
        <f>ROUND($D$22*1.04,2)</f>
        <v>0</v>
      </c>
    </row>
    <row r="53" spans="1:13" x14ac:dyDescent="0.3">
      <c r="A53" s="207" t="str">
        <f>$A$38*100&amp;"% increase to "&amp;$A$31</f>
        <v>9% increase to 2025 Government Contribution</v>
      </c>
      <c r="B53" s="11">
        <f>ROUND($B$22*1.04,2)</f>
        <v>0</v>
      </c>
      <c r="C53" s="12">
        <f>ROUND($C$22*1.04,2)</f>
        <v>0</v>
      </c>
      <c r="D53" s="84">
        <f>ROUND($D$22*1.04,2)</f>
        <v>0</v>
      </c>
    </row>
    <row r="54" spans="1:13" x14ac:dyDescent="0.3">
      <c r="A54" s="23"/>
      <c r="B54" s="23"/>
      <c r="C54" s="23"/>
      <c r="D54" s="18"/>
      <c r="E54" s="23"/>
    </row>
    <row r="55" spans="1:13" x14ac:dyDescent="0.3">
      <c r="A55" s="201" t="str">
        <f>year&amp;" Government Contribution"</f>
        <v>2026 Government Contribution</v>
      </c>
      <c r="B55" s="202"/>
      <c r="C55" s="203"/>
      <c r="D55" s="203"/>
    </row>
    <row r="56" spans="1:13" ht="15" thickBot="1" x14ac:dyDescent="0.35">
      <c r="A56" s="204" t="s">
        <v>124</v>
      </c>
      <c r="B56" s="198" t="s">
        <v>81</v>
      </c>
      <c r="C56" s="198" t="s">
        <v>82</v>
      </c>
      <c r="D56" s="208" t="s">
        <v>83</v>
      </c>
      <c r="I56" s="23"/>
      <c r="K56" s="23"/>
      <c r="L56" s="23"/>
      <c r="M56" s="23"/>
    </row>
    <row r="57" spans="1:13" x14ac:dyDescent="0.3">
      <c r="A57" s="206" t="str">
        <f>$A$35*100&amp;"% increase to "&amp;$A$31</f>
        <v>0% increase to 2025 Government Contribution</v>
      </c>
      <c r="B57" s="20" t="e">
        <f t="shared" ref="B57:D60" si="1">MIN(B42,ROUND(B50*0.75,2))</f>
        <v>#VALUE!</v>
      </c>
      <c r="C57" s="21" t="e">
        <f t="shared" si="1"/>
        <v>#VALUE!</v>
      </c>
      <c r="D57" s="84" t="e">
        <f t="shared" si="1"/>
        <v>#VALUE!</v>
      </c>
    </row>
    <row r="58" spans="1:13" x14ac:dyDescent="0.3">
      <c r="A58" s="207" t="str">
        <f>$A$36*100&amp;"% increase to "&amp;$A$31</f>
        <v>3% increase to 2025 Government Contribution</v>
      </c>
      <c r="B58" s="11" t="e">
        <f t="shared" si="1"/>
        <v>#VALUE!</v>
      </c>
      <c r="C58" s="12" t="e">
        <f t="shared" si="1"/>
        <v>#VALUE!</v>
      </c>
      <c r="D58" s="84" t="e">
        <f t="shared" si="1"/>
        <v>#VALUE!</v>
      </c>
    </row>
    <row r="59" spans="1:13" x14ac:dyDescent="0.3">
      <c r="A59" s="207" t="str">
        <f>$A$37*100&amp;"% increase to "&amp;$A$31</f>
        <v>6% increase to 2025 Government Contribution</v>
      </c>
      <c r="B59" s="11" t="e">
        <f t="shared" si="1"/>
        <v>#VALUE!</v>
      </c>
      <c r="C59" s="12" t="e">
        <f t="shared" si="1"/>
        <v>#VALUE!</v>
      </c>
      <c r="D59" s="84" t="e">
        <f t="shared" si="1"/>
        <v>#VALUE!</v>
      </c>
    </row>
    <row r="60" spans="1:13" x14ac:dyDescent="0.3">
      <c r="A60" s="207" t="str">
        <f>$A$38*100&amp;"% increase to "&amp;$A$31</f>
        <v>9% increase to 2025 Government Contribution</v>
      </c>
      <c r="B60" s="11" t="e">
        <f t="shared" si="1"/>
        <v>#VALUE!</v>
      </c>
      <c r="C60" s="12" t="e">
        <f t="shared" si="1"/>
        <v>#VALUE!</v>
      </c>
      <c r="D60" s="84" t="e">
        <f t="shared" si="1"/>
        <v>#VALUE!</v>
      </c>
    </row>
    <row r="61" spans="1:13" x14ac:dyDescent="0.3">
      <c r="A61" s="23"/>
      <c r="B61" s="23"/>
      <c r="C61" s="23"/>
      <c r="D61" s="7"/>
      <c r="E61" s="23"/>
    </row>
    <row r="62" spans="1:13" x14ac:dyDescent="0.3">
      <c r="A62" s="201" t="str">
        <f>year&amp;" Enrollee Contribution"</f>
        <v>2026 Enrollee Contribution</v>
      </c>
      <c r="B62" s="202"/>
      <c r="C62" s="203"/>
      <c r="D62" s="203"/>
    </row>
    <row r="63" spans="1:13" ht="15" thickBot="1" x14ac:dyDescent="0.35">
      <c r="A63" s="204" t="s">
        <v>124</v>
      </c>
      <c r="B63" s="198" t="s">
        <v>81</v>
      </c>
      <c r="C63" s="198" t="s">
        <v>82</v>
      </c>
      <c r="D63" s="208" t="s">
        <v>83</v>
      </c>
    </row>
    <row r="64" spans="1:13" x14ac:dyDescent="0.3">
      <c r="A64" s="206" t="str">
        <f>$A$35*100&amp;"% increase to "&amp;$A$31</f>
        <v>0% increase to 2025 Government Contribution</v>
      </c>
      <c r="B64" s="20" t="e">
        <f t="shared" ref="B64:D67" si="2">B50-B57</f>
        <v>#VALUE!</v>
      </c>
      <c r="C64" s="21" t="e">
        <f t="shared" si="2"/>
        <v>#VALUE!</v>
      </c>
      <c r="D64" s="84" t="e">
        <f t="shared" si="2"/>
        <v>#VALUE!</v>
      </c>
    </row>
    <row r="65" spans="1:5" x14ac:dyDescent="0.3">
      <c r="A65" s="207" t="str">
        <f>$A$36*100&amp;"% increase to "&amp;$A$31</f>
        <v>3% increase to 2025 Government Contribution</v>
      </c>
      <c r="B65" s="11" t="e">
        <f t="shared" si="2"/>
        <v>#VALUE!</v>
      </c>
      <c r="C65" s="12" t="e">
        <f t="shared" si="2"/>
        <v>#VALUE!</v>
      </c>
      <c r="D65" s="84" t="e">
        <f t="shared" si="2"/>
        <v>#VALUE!</v>
      </c>
    </row>
    <row r="66" spans="1:5" x14ac:dyDescent="0.3">
      <c r="A66" s="207" t="str">
        <f>$A$37*100&amp;"% increase to "&amp;$A$31</f>
        <v>6% increase to 2025 Government Contribution</v>
      </c>
      <c r="B66" s="11" t="e">
        <f t="shared" si="2"/>
        <v>#VALUE!</v>
      </c>
      <c r="C66" s="12" t="e">
        <f t="shared" si="2"/>
        <v>#VALUE!</v>
      </c>
      <c r="D66" s="84" t="e">
        <f t="shared" si="2"/>
        <v>#VALUE!</v>
      </c>
    </row>
    <row r="67" spans="1:5" x14ac:dyDescent="0.3">
      <c r="A67" s="207" t="str">
        <f>$A$38*100&amp;"% increase to "&amp;$A$31</f>
        <v>9% increase to 2025 Government Contribution</v>
      </c>
      <c r="B67" s="11" t="e">
        <f t="shared" si="2"/>
        <v>#VALUE!</v>
      </c>
      <c r="C67" s="12" t="e">
        <f t="shared" si="2"/>
        <v>#VALUE!</v>
      </c>
      <c r="D67" s="84" t="e">
        <f t="shared" si="2"/>
        <v>#VALUE!</v>
      </c>
    </row>
    <row r="68" spans="1:5" x14ac:dyDescent="0.3">
      <c r="A68" s="23"/>
      <c r="B68" s="23"/>
      <c r="C68" s="23"/>
      <c r="D68" s="7"/>
      <c r="E68" s="23"/>
    </row>
    <row r="69" spans="1:5" x14ac:dyDescent="0.3">
      <c r="A69" s="201" t="s">
        <v>84</v>
      </c>
      <c r="B69" s="202"/>
      <c r="C69" s="114"/>
      <c r="D69" s="203"/>
    </row>
    <row r="70" spans="1:5" ht="15" thickBot="1" x14ac:dyDescent="0.35">
      <c r="A70" s="204" t="s">
        <v>124</v>
      </c>
      <c r="B70" s="198" t="s">
        <v>81</v>
      </c>
      <c r="C70" s="198" t="s">
        <v>82</v>
      </c>
      <c r="D70" s="208" t="s">
        <v>83</v>
      </c>
    </row>
    <row r="71" spans="1:5" x14ac:dyDescent="0.3">
      <c r="A71" s="206" t="str">
        <f>$A$35*100&amp;"% increase to "&amp;$A$31</f>
        <v>0% increase to 2025 Government Contribution</v>
      </c>
      <c r="B71" s="24" t="str">
        <f t="shared" ref="B71:D74" si="3">IFERROR(B64/B$32-1,"New Option")</f>
        <v>New Option</v>
      </c>
      <c r="C71" s="25" t="str">
        <f t="shared" si="3"/>
        <v>New Option</v>
      </c>
      <c r="D71" s="209" t="str">
        <f t="shared" si="3"/>
        <v>New Option</v>
      </c>
    </row>
    <row r="72" spans="1:5" x14ac:dyDescent="0.3">
      <c r="A72" s="207" t="str">
        <f>$A$36*100&amp;"% increase to "&amp;$A$31</f>
        <v>3% increase to 2025 Government Contribution</v>
      </c>
      <c r="B72" s="26" t="str">
        <f t="shared" si="3"/>
        <v>New Option</v>
      </c>
      <c r="C72" s="27" t="str">
        <f t="shared" si="3"/>
        <v>New Option</v>
      </c>
      <c r="D72" s="209" t="str">
        <f t="shared" si="3"/>
        <v>New Option</v>
      </c>
    </row>
    <row r="73" spans="1:5" x14ac:dyDescent="0.3">
      <c r="A73" s="207" t="str">
        <f>$A$37*100&amp;"% increase to "&amp;$A$31</f>
        <v>6% increase to 2025 Government Contribution</v>
      </c>
      <c r="B73" s="26" t="str">
        <f t="shared" si="3"/>
        <v>New Option</v>
      </c>
      <c r="C73" s="27" t="str">
        <f t="shared" si="3"/>
        <v>New Option</v>
      </c>
      <c r="D73" s="209" t="str">
        <f t="shared" si="3"/>
        <v>New Option</v>
      </c>
    </row>
    <row r="74" spans="1:5" x14ac:dyDescent="0.3">
      <c r="A74" s="207" t="str">
        <f>$A$38*100&amp;"% increase to "&amp;$A$31</f>
        <v>9% increase to 2025 Government Contribution</v>
      </c>
      <c r="B74" s="26" t="str">
        <f t="shared" si="3"/>
        <v>New Option</v>
      </c>
      <c r="C74" s="27" t="str">
        <f t="shared" si="3"/>
        <v>New Option</v>
      </c>
      <c r="D74" s="209" t="str">
        <f t="shared" si="3"/>
        <v>New Option</v>
      </c>
    </row>
    <row r="75" spans="1:5" x14ac:dyDescent="0.3">
      <c r="A75" s="23"/>
      <c r="B75" s="23"/>
      <c r="C75" s="23"/>
      <c r="D75" s="23"/>
      <c r="E75" s="23"/>
    </row>
    <row r="76" spans="1:5" x14ac:dyDescent="0.3">
      <c r="A76" s="23"/>
      <c r="C76" s="23"/>
      <c r="D76" s="23"/>
      <c r="E76" s="23"/>
    </row>
    <row r="77" spans="1:5" x14ac:dyDescent="0.3">
      <c r="A77" s="23"/>
      <c r="C77" s="23"/>
      <c r="D77" s="23"/>
      <c r="E77" s="23"/>
    </row>
  </sheetData>
  <sheetProtection algorithmName="SHA-512" hashValue="R62Wro8WCzoIr8YNu5S9FjqCGDBqTZRNcnuv42V3N6zgEVX5o46QYmvJlas9zByXsG1GJSy8fBsr4DGcfd/wtQ==" saltValue="oez4KzDS9MYGH0M5lOiKCg==" spinCount="100000" sheet="1" objects="1" scenarios="1"/>
  <protectedRanges>
    <protectedRange sqref="A35:A38" name="Range8"/>
    <protectedRange sqref="B29:D29" name="Range7"/>
    <protectedRange sqref="G17" name="Range6"/>
    <protectedRange sqref="B20:D21" name="Range5"/>
    <protectedRange sqref="B15:D16" name="Range4"/>
    <protectedRange sqref="B11:D13" name="Range3"/>
    <protectedRange sqref="B6:B8" name="Range2"/>
    <protectedRange sqref="B3:B4" name="Range1"/>
  </protectedRanges>
  <pageMargins left="0.7" right="0.7" top="0.75" bottom="0.75" header="0.3" footer="0.3"/>
  <pageSetup scale="85" fitToHeight="0" orientation="portrait" r:id="rId1"/>
  <tableParts count="8">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760BB-6BCD-4775-91D6-B94231ACAD50}">
  <dimension ref="A1:BS235"/>
  <sheetViews>
    <sheetView zoomScale="140" zoomScaleNormal="140" workbookViewId="0">
      <selection activeCell="A42" sqref="A42"/>
    </sheetView>
  </sheetViews>
  <sheetFormatPr defaultRowHeight="14.4" x14ac:dyDescent="0.3"/>
  <cols>
    <col min="1" max="1" width="28.44140625" customWidth="1"/>
    <col min="2" max="2" width="12.6640625" bestFit="1" customWidth="1"/>
    <col min="3" max="3" width="21" bestFit="1" customWidth="1"/>
    <col min="4" max="4" width="19.5546875" bestFit="1" customWidth="1"/>
    <col min="5" max="5" width="14.5546875" bestFit="1" customWidth="1"/>
    <col min="6" max="6" width="49" style="247" customWidth="1"/>
    <col min="7" max="7" width="37.5546875" customWidth="1"/>
    <col min="8" max="9" width="41.6640625" customWidth="1"/>
    <col min="10" max="12" width="41.88671875" customWidth="1"/>
    <col min="13" max="15" width="29.44140625" style="247" customWidth="1"/>
    <col min="16" max="16" width="28.6640625" style="247" customWidth="1"/>
    <col min="17" max="17" width="28.33203125" style="247" customWidth="1"/>
    <col min="18" max="18" width="26.88671875" style="247" customWidth="1"/>
    <col min="19" max="19" width="27.109375" style="247" bestFit="1" customWidth="1"/>
    <col min="20" max="20" width="34.33203125" style="247" customWidth="1"/>
    <col min="21" max="21" width="32.33203125" style="247" bestFit="1" customWidth="1"/>
    <col min="22" max="22" width="29.33203125" style="247" bestFit="1" customWidth="1"/>
    <col min="23" max="37" width="30.6640625" style="247" customWidth="1"/>
    <col min="38" max="38" width="24.5546875" style="247" bestFit="1" customWidth="1"/>
    <col min="39" max="39" width="18" customWidth="1"/>
    <col min="40" max="40" width="16.5546875" customWidth="1"/>
    <col min="41" max="42" width="16.109375" customWidth="1"/>
    <col min="43" max="43" width="17.33203125" bestFit="1" customWidth="1"/>
    <col min="44" max="44" width="17.6640625" bestFit="1" customWidth="1"/>
    <col min="45" max="56" width="17.6640625" customWidth="1"/>
    <col min="57" max="57" width="20.6640625" bestFit="1" customWidth="1"/>
    <col min="58" max="58" width="20.6640625" customWidth="1"/>
    <col min="59" max="59" width="20.88671875" bestFit="1" customWidth="1"/>
    <col min="60" max="63" width="20.88671875" customWidth="1"/>
    <col min="64" max="64" width="17.5546875" customWidth="1"/>
    <col min="65" max="65" width="16.6640625" customWidth="1"/>
    <col min="66" max="66" width="15.5546875" customWidth="1"/>
    <col min="67" max="71" width="16.6640625" customWidth="1"/>
  </cols>
  <sheetData>
    <row r="1" spans="1:56" ht="28.8" x14ac:dyDescent="0.3">
      <c r="A1" s="134" t="str">
        <f>"Attachment IIB QG22-QG29"</f>
        <v>Attachment IIB QG22-QG29</v>
      </c>
      <c r="B1" s="134"/>
      <c r="C1" s="134"/>
      <c r="D1" s="134"/>
      <c r="E1" s="134"/>
      <c r="F1" s="246"/>
      <c r="G1" s="134"/>
      <c r="H1" s="134"/>
      <c r="I1" s="134"/>
      <c r="J1" s="134"/>
      <c r="K1" s="134"/>
      <c r="L1" s="134"/>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134"/>
      <c r="AN1" s="134"/>
      <c r="AO1" s="134"/>
      <c r="AP1" s="134"/>
      <c r="AQ1" s="134"/>
      <c r="AR1" s="134"/>
      <c r="AS1" s="134"/>
      <c r="AT1" s="134"/>
      <c r="AU1" s="134"/>
      <c r="AV1" s="134"/>
      <c r="AW1" s="134"/>
      <c r="AX1" s="134"/>
      <c r="AY1" s="134"/>
      <c r="AZ1" s="134"/>
      <c r="BA1" s="134"/>
      <c r="BB1" s="134"/>
      <c r="BC1" s="134"/>
      <c r="BD1" s="134"/>
    </row>
    <row r="2" spans="1:56" x14ac:dyDescent="0.3">
      <c r="A2" t="s">
        <v>107</v>
      </c>
    </row>
    <row r="3" spans="1:56" x14ac:dyDescent="0.3">
      <c r="A3" s="61" t="s">
        <v>1</v>
      </c>
      <c r="B3" s="1">
        <f>'Attachment II'!B3</f>
        <v>0</v>
      </c>
      <c r="I3" t="s">
        <v>116</v>
      </c>
    </row>
    <row r="4" spans="1:56" x14ac:dyDescent="0.3">
      <c r="A4" s="61" t="s">
        <v>73</v>
      </c>
      <c r="B4" s="173">
        <f>year</f>
        <v>2026</v>
      </c>
    </row>
    <row r="6" spans="1:56" s="191" customFormat="1" ht="15.6" x14ac:dyDescent="0.3">
      <c r="A6" s="191" t="s">
        <v>131</v>
      </c>
      <c r="F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row>
    <row r="7" spans="1:56" ht="18" x14ac:dyDescent="0.35">
      <c r="A7" s="150" t="s">
        <v>114</v>
      </c>
    </row>
    <row r="8" spans="1:56" s="2" customFormat="1" x14ac:dyDescent="0.3">
      <c r="A8" s="2" t="s">
        <v>139</v>
      </c>
      <c r="F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row>
    <row r="9" spans="1:56" s="2" customFormat="1" x14ac:dyDescent="0.3">
      <c r="A9" s="2" t="s">
        <v>196</v>
      </c>
      <c r="F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row>
    <row r="10" spans="1:56" s="2" customFormat="1" x14ac:dyDescent="0.3">
      <c r="A10" s="2" t="s">
        <v>115</v>
      </c>
      <c r="F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row>
    <row r="11" spans="1:56" s="2" customFormat="1" x14ac:dyDescent="0.3">
      <c r="A11" s="250" t="s">
        <v>197</v>
      </c>
      <c r="F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row>
    <row r="12" spans="1:56" s="2" customFormat="1" x14ac:dyDescent="0.3">
      <c r="A12" s="2" t="s">
        <v>136</v>
      </c>
      <c r="F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row>
    <row r="13" spans="1:56" s="2" customFormat="1" x14ac:dyDescent="0.3">
      <c r="A13" s="2" t="s">
        <v>137</v>
      </c>
      <c r="F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row>
    <row r="14" spans="1:56" s="2" customFormat="1" x14ac:dyDescent="0.3">
      <c r="A14" s="2" t="s">
        <v>223</v>
      </c>
      <c r="F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row>
    <row r="15" spans="1:56" s="2" customFormat="1" x14ac:dyDescent="0.3">
      <c r="A15" s="2" t="s">
        <v>224</v>
      </c>
      <c r="F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row>
    <row r="16" spans="1:56" s="2" customFormat="1" x14ac:dyDescent="0.3">
      <c r="A16" s="2" t="s">
        <v>202</v>
      </c>
      <c r="F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row>
    <row r="17" spans="1:38" s="2" customFormat="1" x14ac:dyDescent="0.3">
      <c r="A17" s="2" t="s">
        <v>203</v>
      </c>
      <c r="F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row>
    <row r="18" spans="1:38" s="2" customFormat="1" x14ac:dyDescent="0.3">
      <c r="A18" s="2" t="s">
        <v>138</v>
      </c>
      <c r="F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row>
    <row r="19" spans="1:38" s="2" customFormat="1" x14ac:dyDescent="0.3">
      <c r="A19" s="2" t="s">
        <v>225</v>
      </c>
      <c r="F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row>
    <row r="20" spans="1:38" s="2" customFormat="1" x14ac:dyDescent="0.3">
      <c r="A20" s="2" t="s">
        <v>204</v>
      </c>
      <c r="F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row>
    <row r="21" spans="1:38" s="2" customFormat="1" x14ac:dyDescent="0.3">
      <c r="A21" s="2" t="s">
        <v>226</v>
      </c>
      <c r="F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row>
    <row r="22" spans="1:38" s="2" customFormat="1" x14ac:dyDescent="0.3">
      <c r="A22" s="2" t="s">
        <v>227</v>
      </c>
      <c r="F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row>
    <row r="23" spans="1:38" s="2" customFormat="1" x14ac:dyDescent="0.3">
      <c r="A23" s="2" t="s">
        <v>228</v>
      </c>
      <c r="F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row>
    <row r="24" spans="1:38" s="2" customFormat="1" x14ac:dyDescent="0.3">
      <c r="A24" s="2" t="s">
        <v>229</v>
      </c>
      <c r="F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row>
    <row r="25" spans="1:38" s="2" customFormat="1" x14ac:dyDescent="0.3">
      <c r="A25" s="2" t="s">
        <v>205</v>
      </c>
      <c r="F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row>
    <row r="26" spans="1:38" s="2" customFormat="1" x14ac:dyDescent="0.3">
      <c r="A26" s="2" t="s">
        <v>206</v>
      </c>
      <c r="F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row>
    <row r="27" spans="1:38" s="2" customFormat="1" x14ac:dyDescent="0.3">
      <c r="A27" s="2" t="s">
        <v>230</v>
      </c>
      <c r="F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row>
    <row r="28" spans="1:38" s="2" customFormat="1" x14ac:dyDescent="0.3">
      <c r="A28" s="2" t="s">
        <v>231</v>
      </c>
      <c r="F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row>
    <row r="29" spans="1:38" s="2" customFormat="1" x14ac:dyDescent="0.3">
      <c r="A29" s="2" t="s">
        <v>207</v>
      </c>
      <c r="F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row>
    <row r="30" spans="1:38" s="2" customFormat="1" x14ac:dyDescent="0.3">
      <c r="A30" s="2" t="s">
        <v>232</v>
      </c>
      <c r="F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row>
    <row r="31" spans="1:38" s="2" customFormat="1" x14ac:dyDescent="0.3">
      <c r="A31" s="2" t="s">
        <v>233</v>
      </c>
      <c r="F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row>
    <row r="32" spans="1:38" s="2" customFormat="1" x14ac:dyDescent="0.3">
      <c r="A32" s="2" t="s">
        <v>234</v>
      </c>
      <c r="F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row>
    <row r="33" spans="1:38" s="2" customFormat="1" x14ac:dyDescent="0.3">
      <c r="A33" s="2" t="s">
        <v>235</v>
      </c>
      <c r="F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row>
    <row r="34" spans="1:38" s="2" customFormat="1" x14ac:dyDescent="0.3">
      <c r="A34" s="2" t="s">
        <v>208</v>
      </c>
      <c r="F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row>
    <row r="35" spans="1:38" s="2" customFormat="1" x14ac:dyDescent="0.3">
      <c r="A35" s="2" t="s">
        <v>209</v>
      </c>
      <c r="F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row>
    <row r="36" spans="1:38" s="2" customFormat="1" x14ac:dyDescent="0.3">
      <c r="A36" s="2" t="s">
        <v>236</v>
      </c>
      <c r="F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row>
    <row r="37" spans="1:38" s="2" customFormat="1" x14ac:dyDescent="0.3">
      <c r="A37" s="2" t="s">
        <v>237</v>
      </c>
      <c r="F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row>
    <row r="38" spans="1:38" s="2" customFormat="1" x14ac:dyDescent="0.3">
      <c r="A38" s="2" t="s">
        <v>210</v>
      </c>
      <c r="F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row>
    <row r="39" spans="1:38" s="249" customFormat="1" x14ac:dyDescent="0.3">
      <c r="A39" s="249" t="s">
        <v>135</v>
      </c>
    </row>
    <row r="40" spans="1:38" s="249" customFormat="1" x14ac:dyDescent="0.3"/>
    <row r="41" spans="1:38" s="2" customFormat="1" x14ac:dyDescent="0.3">
      <c r="A41" s="2" t="s">
        <v>238</v>
      </c>
      <c r="F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row>
    <row r="42" spans="1:38" s="2" customFormat="1" x14ac:dyDescent="0.3">
      <c r="A42" s="2" t="s">
        <v>239</v>
      </c>
      <c r="F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row>
    <row r="43" spans="1:38" s="2" customFormat="1" x14ac:dyDescent="0.3">
      <c r="A43" s="2" t="s">
        <v>240</v>
      </c>
      <c r="F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row>
    <row r="44" spans="1:38" s="2" customFormat="1" x14ac:dyDescent="0.3">
      <c r="A44" s="2" t="s">
        <v>241</v>
      </c>
      <c r="F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row>
    <row r="45" spans="1:38" s="2" customFormat="1" x14ac:dyDescent="0.3">
      <c r="A45" s="2" t="s">
        <v>211</v>
      </c>
      <c r="F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row>
    <row r="46" spans="1:38" s="2" customFormat="1" x14ac:dyDescent="0.3">
      <c r="A46" s="2" t="s">
        <v>212</v>
      </c>
      <c r="F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row>
    <row r="47" spans="1:38" s="2" customFormat="1" x14ac:dyDescent="0.3">
      <c r="A47" s="2" t="s">
        <v>242</v>
      </c>
      <c r="F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row>
    <row r="48" spans="1:38" s="2" customFormat="1" x14ac:dyDescent="0.3">
      <c r="A48" s="2" t="s">
        <v>243</v>
      </c>
      <c r="F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row>
    <row r="49" spans="1:71" s="2" customFormat="1" x14ac:dyDescent="0.3">
      <c r="A49" s="2" t="s">
        <v>213</v>
      </c>
      <c r="F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row>
    <row r="50" spans="1:71" s="2" customFormat="1" x14ac:dyDescent="0.3">
      <c r="A50" s="2" t="s">
        <v>274</v>
      </c>
      <c r="F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row>
    <row r="51" spans="1:71" s="2" customFormat="1" x14ac:dyDescent="0.3">
      <c r="A51" s="2" t="s">
        <v>287</v>
      </c>
      <c r="F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row>
    <row r="52" spans="1:71" s="2" customFormat="1" x14ac:dyDescent="0.3">
      <c r="A52" s="2" t="s">
        <v>288</v>
      </c>
      <c r="F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row>
    <row r="53" spans="1:71" s="2" customFormat="1" x14ac:dyDescent="0.3">
      <c r="A53" s="2" t="s">
        <v>289</v>
      </c>
      <c r="F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row>
    <row r="54" spans="1:71" s="2" customFormat="1" x14ac:dyDescent="0.3">
      <c r="A54" s="2" t="s">
        <v>300</v>
      </c>
      <c r="F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row>
    <row r="55" spans="1:71" s="2" customFormat="1" x14ac:dyDescent="0.3">
      <c r="F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row>
    <row r="56" spans="1:71" s="2" customFormat="1" x14ac:dyDescent="0.3">
      <c r="A56" s="2" t="s">
        <v>127</v>
      </c>
      <c r="F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row>
    <row r="57" spans="1:71" ht="18.600000000000001" thickBot="1" x14ac:dyDescent="0.4">
      <c r="A57" s="150" t="s">
        <v>117</v>
      </c>
    </row>
    <row r="58" spans="1:71" s="33" customFormat="1" ht="137.25" customHeight="1" thickBot="1" x14ac:dyDescent="0.35">
      <c r="A58" s="214" t="s">
        <v>88</v>
      </c>
      <c r="B58" s="253" t="s">
        <v>133</v>
      </c>
      <c r="C58" s="215" t="s">
        <v>109</v>
      </c>
      <c r="D58" s="216" t="s">
        <v>87</v>
      </c>
      <c r="E58" s="217" t="s">
        <v>90</v>
      </c>
      <c r="F58" s="243" t="s">
        <v>269</v>
      </c>
      <c r="G58" s="244" t="s">
        <v>140</v>
      </c>
      <c r="H58" s="245" t="s">
        <v>254</v>
      </c>
      <c r="I58" s="225" t="s">
        <v>198</v>
      </c>
      <c r="J58" s="226" t="s">
        <v>193</v>
      </c>
      <c r="K58" s="226" t="s">
        <v>188</v>
      </c>
      <c r="L58" s="226" t="s">
        <v>194</v>
      </c>
      <c r="M58" s="226" t="s">
        <v>195</v>
      </c>
      <c r="N58" s="227" t="s">
        <v>253</v>
      </c>
      <c r="O58" s="225" t="s">
        <v>244</v>
      </c>
      <c r="P58" s="226" t="s">
        <v>245</v>
      </c>
      <c r="Q58" s="226" t="s">
        <v>214</v>
      </c>
      <c r="R58" s="226" t="s">
        <v>215</v>
      </c>
      <c r="S58" s="226" t="s">
        <v>246</v>
      </c>
      <c r="T58" s="227" t="s">
        <v>216</v>
      </c>
      <c r="U58" s="225" t="s">
        <v>247</v>
      </c>
      <c r="V58" s="226" t="s">
        <v>248</v>
      </c>
      <c r="W58" s="226" t="s">
        <v>217</v>
      </c>
      <c r="X58" s="226" t="s">
        <v>218</v>
      </c>
      <c r="Y58" s="226" t="s">
        <v>249</v>
      </c>
      <c r="Z58" s="227" t="s">
        <v>219</v>
      </c>
      <c r="AA58" s="225" t="s">
        <v>250</v>
      </c>
      <c r="AB58" s="226" t="s">
        <v>251</v>
      </c>
      <c r="AC58" s="226" t="s">
        <v>220</v>
      </c>
      <c r="AD58" s="226" t="s">
        <v>221</v>
      </c>
      <c r="AE58" s="226" t="s">
        <v>252</v>
      </c>
      <c r="AF58" s="227" t="s">
        <v>222</v>
      </c>
      <c r="AG58" s="226" t="s">
        <v>257</v>
      </c>
      <c r="AH58" s="226" t="s">
        <v>258</v>
      </c>
      <c r="AI58" s="226" t="s">
        <v>259</v>
      </c>
      <c r="AJ58" s="226" t="s">
        <v>260</v>
      </c>
      <c r="AK58" s="226" t="s">
        <v>261</v>
      </c>
      <c r="AL58" s="226" t="s">
        <v>262</v>
      </c>
      <c r="AM58" s="225" t="s">
        <v>199</v>
      </c>
      <c r="AN58" s="226" t="s">
        <v>200</v>
      </c>
      <c r="AO58" s="226" t="s">
        <v>201</v>
      </c>
      <c r="AP58" s="226" t="s">
        <v>271</v>
      </c>
      <c r="AQ58" s="226" t="s">
        <v>272</v>
      </c>
      <c r="AR58" s="226" t="s">
        <v>273</v>
      </c>
      <c r="AS58" s="228" t="s">
        <v>280</v>
      </c>
      <c r="AT58" s="226" t="s">
        <v>281</v>
      </c>
      <c r="AU58" s="226" t="s">
        <v>282</v>
      </c>
      <c r="AV58" s="226" t="s">
        <v>283</v>
      </c>
      <c r="AW58" s="226" t="s">
        <v>284</v>
      </c>
      <c r="AX58" s="227" t="s">
        <v>285</v>
      </c>
      <c r="AY58" s="226" t="s">
        <v>275</v>
      </c>
      <c r="AZ58" s="226" t="s">
        <v>276</v>
      </c>
      <c r="BA58" s="226" t="s">
        <v>277</v>
      </c>
      <c r="BB58" s="226" t="s">
        <v>278</v>
      </c>
      <c r="BC58" s="226" t="s">
        <v>279</v>
      </c>
      <c r="BD58" s="226" t="s">
        <v>286</v>
      </c>
      <c r="BE58" s="225" t="s">
        <v>255</v>
      </c>
      <c r="BF58" s="226" t="s">
        <v>256</v>
      </c>
      <c r="BG58" s="226" t="s">
        <v>263</v>
      </c>
      <c r="BH58" s="226" t="s">
        <v>264</v>
      </c>
      <c r="BI58" s="227" t="s">
        <v>265</v>
      </c>
      <c r="BJ58" s="225" t="s">
        <v>291</v>
      </c>
      <c r="BK58" s="254" t="s">
        <v>290</v>
      </c>
      <c r="BL58" s="226" t="s">
        <v>292</v>
      </c>
      <c r="BM58" s="226" t="s">
        <v>293</v>
      </c>
      <c r="BN58" s="226" t="s">
        <v>294</v>
      </c>
      <c r="BO58" s="227" t="s">
        <v>295</v>
      </c>
      <c r="BP58" s="226" t="s">
        <v>296</v>
      </c>
      <c r="BQ58" s="226" t="s">
        <v>297</v>
      </c>
      <c r="BR58" s="226" t="s">
        <v>298</v>
      </c>
      <c r="BS58" s="227" t="s">
        <v>299</v>
      </c>
    </row>
    <row r="59" spans="1:71" ht="16.5" customHeight="1" x14ac:dyDescent="0.3">
      <c r="A59" s="4"/>
      <c r="B59" s="4"/>
      <c r="C59" s="4"/>
      <c r="D59" s="4"/>
      <c r="E59" s="4"/>
      <c r="F59" s="4"/>
      <c r="G59" s="248"/>
      <c r="H59" s="4"/>
      <c r="I59" s="4"/>
      <c r="J59" s="4"/>
      <c r="K59" s="4"/>
      <c r="L59" s="4"/>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row>
    <row r="60" spans="1:71" x14ac:dyDescent="0.3">
      <c r="A60" s="4"/>
      <c r="B60" s="4"/>
      <c r="C60" s="4"/>
      <c r="D60" s="4"/>
      <c r="E60" s="4"/>
      <c r="F60" s="4"/>
      <c r="G60" s="248"/>
      <c r="H60" s="4"/>
      <c r="I60" s="4"/>
      <c r="J60" s="4"/>
      <c r="K60" s="4"/>
      <c r="L60" s="4"/>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row>
    <row r="61" spans="1:71" x14ac:dyDescent="0.3">
      <c r="A61" s="4"/>
      <c r="B61" s="4"/>
      <c r="C61" s="4"/>
      <c r="D61" s="4"/>
      <c r="E61" s="4"/>
      <c r="F61" s="4"/>
      <c r="G61" s="248"/>
      <c r="H61" s="4"/>
      <c r="I61" s="4"/>
      <c r="J61" s="4"/>
      <c r="K61" s="4"/>
      <c r="L61" s="4"/>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row>
    <row r="62" spans="1:71" x14ac:dyDescent="0.3">
      <c r="A62" s="4"/>
      <c r="B62" s="4"/>
      <c r="C62" s="4"/>
      <c r="D62" s="4"/>
      <c r="E62" s="4"/>
      <c r="F62" s="4"/>
      <c r="G62" s="248"/>
      <c r="H62" s="4"/>
      <c r="I62" s="4"/>
      <c r="J62" s="4"/>
      <c r="K62" s="4"/>
      <c r="L62" s="4"/>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row>
    <row r="63" spans="1:71" x14ac:dyDescent="0.3">
      <c r="A63" s="4"/>
      <c r="B63" s="4"/>
      <c r="C63" s="4"/>
      <c r="D63" s="4"/>
      <c r="E63" s="4"/>
      <c r="F63" s="4"/>
      <c r="G63" s="248"/>
      <c r="H63" s="4"/>
      <c r="I63" s="4"/>
      <c r="J63" s="4"/>
      <c r="K63" s="4"/>
      <c r="L63" s="4"/>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row>
    <row r="64" spans="1:71" x14ac:dyDescent="0.3">
      <c r="A64" s="4"/>
      <c r="B64" s="4"/>
      <c r="C64" s="4"/>
      <c r="D64" s="4"/>
      <c r="E64" s="4"/>
      <c r="F64" s="4"/>
      <c r="G64" s="248"/>
      <c r="H64" s="4"/>
      <c r="I64" s="4"/>
      <c r="J64" s="4"/>
      <c r="K64" s="4"/>
      <c r="L64" s="4"/>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row>
    <row r="65" spans="1:71" x14ac:dyDescent="0.3">
      <c r="A65" s="4"/>
      <c r="B65" s="4"/>
      <c r="C65" s="4"/>
      <c r="D65" s="4"/>
      <c r="E65" s="4"/>
      <c r="F65" s="4"/>
      <c r="G65" s="248"/>
      <c r="H65" s="4"/>
      <c r="I65" s="4"/>
      <c r="J65" s="4"/>
      <c r="K65" s="4"/>
      <c r="L65" s="4"/>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row>
    <row r="66" spans="1:71" x14ac:dyDescent="0.3">
      <c r="A66" s="4"/>
      <c r="B66" s="4"/>
      <c r="C66" s="4"/>
      <c r="D66" s="4"/>
      <c r="E66" s="4"/>
      <c r="F66" s="4"/>
      <c r="G66" s="248"/>
      <c r="H66" s="4"/>
      <c r="I66" s="4"/>
      <c r="J66" s="4"/>
      <c r="K66" s="4"/>
      <c r="L66" s="4"/>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row>
    <row r="67" spans="1:71" x14ac:dyDescent="0.3">
      <c r="A67" s="4"/>
      <c r="B67" s="4"/>
      <c r="C67" s="4"/>
      <c r="D67" s="4"/>
      <c r="E67" s="4"/>
      <c r="F67" s="4"/>
      <c r="G67" s="248"/>
      <c r="H67" s="4"/>
      <c r="I67" s="4"/>
      <c r="J67" s="4"/>
      <c r="K67" s="4"/>
      <c r="L67" s="4"/>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row>
    <row r="68" spans="1:71" x14ac:dyDescent="0.3">
      <c r="A68" s="4"/>
      <c r="B68" s="4"/>
      <c r="C68" s="4"/>
      <c r="D68" s="4"/>
      <c r="E68" s="4"/>
      <c r="F68" s="4"/>
      <c r="G68" s="248"/>
      <c r="H68" s="4"/>
      <c r="I68" s="4"/>
      <c r="J68" s="4"/>
      <c r="K68" s="4"/>
      <c r="L68" s="4"/>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8"/>
      <c r="AJ68" s="248"/>
      <c r="AK68" s="248"/>
      <c r="AL68" s="248"/>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row>
    <row r="69" spans="1:71" x14ac:dyDescent="0.3">
      <c r="A69" s="4"/>
      <c r="B69" s="4"/>
      <c r="C69" s="4"/>
      <c r="D69" s="4"/>
      <c r="E69" s="4"/>
      <c r="F69" s="4"/>
      <c r="G69" s="248"/>
      <c r="H69" s="4"/>
      <c r="I69" s="4"/>
      <c r="J69" s="4"/>
      <c r="K69" s="4"/>
      <c r="L69" s="4"/>
      <c r="M69" s="248"/>
      <c r="N69" s="248"/>
      <c r="O69" s="248"/>
      <c r="P69" s="248"/>
      <c r="Q69" s="248"/>
      <c r="R69" s="248"/>
      <c r="S69" s="248"/>
      <c r="T69" s="248"/>
      <c r="U69" s="248"/>
      <c r="V69" s="248"/>
      <c r="W69" s="248"/>
      <c r="X69" s="248"/>
      <c r="Y69" s="248"/>
      <c r="Z69" s="248"/>
      <c r="AA69" s="248"/>
      <c r="AB69" s="248"/>
      <c r="AC69" s="248"/>
      <c r="AD69" s="248"/>
      <c r="AE69" s="248"/>
      <c r="AF69" s="248"/>
      <c r="AG69" s="248"/>
      <c r="AH69" s="248"/>
      <c r="AI69" s="248"/>
      <c r="AJ69" s="248"/>
      <c r="AK69" s="248"/>
      <c r="AL69" s="248"/>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row>
    <row r="70" spans="1:71" x14ac:dyDescent="0.3">
      <c r="A70" s="4"/>
      <c r="B70" s="4"/>
      <c r="C70" s="4"/>
      <c r="D70" s="4"/>
      <c r="E70" s="4"/>
      <c r="F70" s="4"/>
      <c r="G70" s="248"/>
      <c r="H70" s="4"/>
      <c r="I70" s="4"/>
      <c r="J70" s="4"/>
      <c r="K70" s="4"/>
      <c r="L70" s="4"/>
      <c r="M70" s="248"/>
      <c r="N70" s="248"/>
      <c r="O70" s="248"/>
      <c r="P70" s="248"/>
      <c r="Q70" s="248"/>
      <c r="R70" s="248"/>
      <c r="S70" s="248"/>
      <c r="T70" s="248"/>
      <c r="U70" s="248"/>
      <c r="V70" s="248"/>
      <c r="W70" s="248"/>
      <c r="X70" s="248"/>
      <c r="Y70" s="248"/>
      <c r="Z70" s="248"/>
      <c r="AA70" s="248"/>
      <c r="AB70" s="248"/>
      <c r="AC70" s="248"/>
      <c r="AD70" s="248"/>
      <c r="AE70" s="248"/>
      <c r="AF70" s="248"/>
      <c r="AG70" s="248"/>
      <c r="AH70" s="248"/>
      <c r="AI70" s="248"/>
      <c r="AJ70" s="248"/>
      <c r="AK70" s="248"/>
      <c r="AL70" s="248"/>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row>
    <row r="71" spans="1:71" x14ac:dyDescent="0.3">
      <c r="A71" s="4"/>
      <c r="B71" s="4"/>
      <c r="C71" s="4"/>
      <c r="D71" s="4"/>
      <c r="E71" s="4"/>
      <c r="F71" s="4"/>
      <c r="G71" s="248"/>
      <c r="H71" s="4"/>
      <c r="I71" s="4"/>
      <c r="J71" s="4"/>
      <c r="K71" s="4"/>
      <c r="L71" s="4"/>
      <c r="M71" s="248"/>
      <c r="N71" s="248"/>
      <c r="O71" s="248"/>
      <c r="P71" s="248"/>
      <c r="Q71" s="248"/>
      <c r="R71" s="248"/>
      <c r="S71" s="248"/>
      <c r="T71" s="248"/>
      <c r="U71" s="248"/>
      <c r="V71" s="248"/>
      <c r="W71" s="248"/>
      <c r="X71" s="248"/>
      <c r="Y71" s="248"/>
      <c r="Z71" s="248"/>
      <c r="AA71" s="248"/>
      <c r="AB71" s="248"/>
      <c r="AC71" s="248"/>
      <c r="AD71" s="248"/>
      <c r="AE71" s="248"/>
      <c r="AF71" s="248"/>
      <c r="AG71" s="248"/>
      <c r="AH71" s="248"/>
      <c r="AI71" s="248"/>
      <c r="AJ71" s="248"/>
      <c r="AK71" s="248"/>
      <c r="AL71" s="248"/>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row>
    <row r="72" spans="1:71" x14ac:dyDescent="0.3">
      <c r="A72" s="4"/>
      <c r="B72" s="4"/>
      <c r="C72" s="4"/>
      <c r="D72" s="4"/>
      <c r="E72" s="4"/>
      <c r="F72" s="4"/>
      <c r="G72" s="248"/>
      <c r="H72" s="4"/>
      <c r="I72" s="4"/>
      <c r="J72" s="4"/>
      <c r="K72" s="4"/>
      <c r="L72" s="4"/>
      <c r="M72" s="248"/>
      <c r="N72" s="248"/>
      <c r="O72" s="248"/>
      <c r="P72" s="248"/>
      <c r="Q72" s="248"/>
      <c r="R72" s="248"/>
      <c r="S72" s="248"/>
      <c r="T72" s="248"/>
      <c r="U72" s="248"/>
      <c r="V72" s="248"/>
      <c r="W72" s="248"/>
      <c r="X72" s="248"/>
      <c r="Y72" s="248"/>
      <c r="Z72" s="248"/>
      <c r="AA72" s="248"/>
      <c r="AB72" s="248"/>
      <c r="AC72" s="248"/>
      <c r="AD72" s="248"/>
      <c r="AE72" s="248"/>
      <c r="AF72" s="248"/>
      <c r="AG72" s="248"/>
      <c r="AH72" s="248"/>
      <c r="AI72" s="248"/>
      <c r="AJ72" s="248"/>
      <c r="AK72" s="248"/>
      <c r="AL72" s="248"/>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row>
    <row r="73" spans="1:71" x14ac:dyDescent="0.3">
      <c r="A73" s="4"/>
      <c r="B73" s="4"/>
      <c r="C73" s="4"/>
      <c r="D73" s="4"/>
      <c r="E73" s="4"/>
      <c r="F73" s="4"/>
      <c r="G73" s="248"/>
      <c r="H73" s="4"/>
      <c r="I73" s="4"/>
      <c r="J73" s="4"/>
      <c r="K73" s="4"/>
      <c r="L73" s="4"/>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row>
    <row r="74" spans="1:71" x14ac:dyDescent="0.3">
      <c r="A74" s="4"/>
      <c r="B74" s="4"/>
      <c r="C74" s="4"/>
      <c r="D74" s="4"/>
      <c r="E74" s="4"/>
      <c r="F74" s="4"/>
      <c r="G74" s="248"/>
      <c r="H74" s="4"/>
      <c r="I74" s="4"/>
      <c r="J74" s="4"/>
      <c r="K74" s="4"/>
      <c r="L74" s="4"/>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row>
    <row r="75" spans="1:71" x14ac:dyDescent="0.3">
      <c r="A75" s="4"/>
      <c r="B75" s="4"/>
      <c r="C75" s="4"/>
      <c r="D75" s="4"/>
      <c r="E75" s="4"/>
      <c r="F75" s="4"/>
      <c r="G75" s="248"/>
      <c r="H75" s="4"/>
      <c r="I75" s="4"/>
      <c r="J75" s="4"/>
      <c r="K75" s="4"/>
      <c r="L75" s="4"/>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row>
    <row r="76" spans="1:71" x14ac:dyDescent="0.3">
      <c r="A76" s="4"/>
      <c r="B76" s="4"/>
      <c r="C76" s="4"/>
      <c r="D76" s="4"/>
      <c r="E76" s="4"/>
      <c r="F76" s="4"/>
      <c r="G76" s="248"/>
      <c r="H76" s="4"/>
      <c r="I76" s="4"/>
      <c r="J76" s="4"/>
      <c r="K76" s="4"/>
      <c r="L76" s="4"/>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row>
    <row r="77" spans="1:71" x14ac:dyDescent="0.3">
      <c r="A77" s="4"/>
      <c r="B77" s="4"/>
      <c r="C77" s="4"/>
      <c r="D77" s="4"/>
      <c r="E77" s="4"/>
      <c r="F77" s="4"/>
      <c r="G77" s="248"/>
      <c r="H77" s="4"/>
      <c r="I77" s="4"/>
      <c r="J77" s="4"/>
      <c r="K77" s="4"/>
      <c r="L77" s="4"/>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row>
    <row r="78" spans="1:71" x14ac:dyDescent="0.3">
      <c r="A78" s="4"/>
      <c r="B78" s="4"/>
      <c r="C78" s="4"/>
      <c r="D78" s="4"/>
      <c r="E78" s="4"/>
      <c r="F78" s="4"/>
      <c r="G78" s="248"/>
      <c r="H78" s="4"/>
      <c r="I78" s="4"/>
      <c r="J78" s="4"/>
      <c r="K78" s="4"/>
      <c r="L78" s="4"/>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row>
    <row r="79" spans="1:71" x14ac:dyDescent="0.3">
      <c r="A79" s="4"/>
      <c r="B79" s="4"/>
      <c r="C79" s="4"/>
      <c r="D79" s="4"/>
      <c r="E79" s="4"/>
      <c r="F79" s="4"/>
      <c r="G79" s="248"/>
      <c r="H79" s="4"/>
      <c r="I79" s="4"/>
      <c r="J79" s="4"/>
      <c r="K79" s="4"/>
      <c r="L79" s="4"/>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row>
    <row r="80" spans="1:71" x14ac:dyDescent="0.3">
      <c r="A80" s="4"/>
      <c r="B80" s="4"/>
      <c r="C80" s="4"/>
      <c r="D80" s="4"/>
      <c r="E80" s="4"/>
      <c r="F80" s="4"/>
      <c r="G80" s="248"/>
      <c r="H80" s="4"/>
      <c r="I80" s="4"/>
      <c r="J80" s="4"/>
      <c r="K80" s="4"/>
      <c r="L80" s="4"/>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row>
    <row r="81" spans="1:71" x14ac:dyDescent="0.3">
      <c r="A81" s="4"/>
      <c r="B81" s="4"/>
      <c r="C81" s="4"/>
      <c r="D81" s="4"/>
      <c r="E81" s="4"/>
      <c r="F81" s="4"/>
      <c r="G81" s="248"/>
      <c r="H81" s="4"/>
      <c r="I81" s="4"/>
      <c r="J81" s="4"/>
      <c r="K81" s="4"/>
      <c r="L81" s="4"/>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row>
    <row r="82" spans="1:71" x14ac:dyDescent="0.3">
      <c r="A82" s="4"/>
      <c r="B82" s="4"/>
      <c r="C82" s="4"/>
      <c r="D82" s="4"/>
      <c r="E82" s="4"/>
      <c r="F82" s="4"/>
      <c r="G82" s="248"/>
      <c r="H82" s="4"/>
      <c r="I82" s="4"/>
      <c r="J82" s="4"/>
      <c r="K82" s="4"/>
      <c r="L82" s="4"/>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row>
    <row r="83" spans="1:71" x14ac:dyDescent="0.3">
      <c r="A83" s="4"/>
      <c r="B83" s="4"/>
      <c r="C83" s="4"/>
      <c r="D83" s="4"/>
      <c r="E83" s="4"/>
      <c r="F83" s="4"/>
      <c r="G83" s="248"/>
      <c r="H83" s="4"/>
      <c r="I83" s="4"/>
      <c r="J83" s="4"/>
      <c r="K83" s="4"/>
      <c r="L83" s="4"/>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row>
    <row r="84" spans="1:71" x14ac:dyDescent="0.3">
      <c r="A84" s="4"/>
      <c r="B84" s="4"/>
      <c r="C84" s="4"/>
      <c r="D84" s="4"/>
      <c r="E84" s="4"/>
      <c r="F84" s="4"/>
      <c r="G84" s="248"/>
      <c r="H84" s="4"/>
      <c r="I84" s="4"/>
      <c r="J84" s="4"/>
      <c r="K84" s="4"/>
      <c r="L84" s="4"/>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row>
    <row r="85" spans="1:71" x14ac:dyDescent="0.3">
      <c r="A85" s="4"/>
      <c r="B85" s="4"/>
      <c r="C85" s="4"/>
      <c r="D85" s="4"/>
      <c r="E85" s="4"/>
      <c r="F85" s="4"/>
      <c r="G85" s="248"/>
      <c r="H85" s="4"/>
      <c r="I85" s="4"/>
      <c r="J85" s="4"/>
      <c r="K85" s="4"/>
      <c r="L85" s="4"/>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row>
    <row r="86" spans="1:71" x14ac:dyDescent="0.3">
      <c r="A86" s="4"/>
      <c r="B86" s="4"/>
      <c r="C86" s="4"/>
      <c r="D86" s="4"/>
      <c r="E86" s="4"/>
      <c r="F86" s="4"/>
      <c r="G86" s="248"/>
      <c r="H86" s="4"/>
      <c r="I86" s="4"/>
      <c r="J86" s="4"/>
      <c r="K86" s="4"/>
      <c r="L86" s="4"/>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248"/>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row>
    <row r="87" spans="1:71" x14ac:dyDescent="0.3">
      <c r="A87" s="4"/>
      <c r="B87" s="4"/>
      <c r="C87" s="4"/>
      <c r="D87" s="4"/>
      <c r="E87" s="4"/>
      <c r="F87" s="4"/>
      <c r="G87" s="248"/>
      <c r="H87" s="4"/>
      <c r="I87" s="4"/>
      <c r="J87" s="4"/>
      <c r="K87" s="4"/>
      <c r="L87" s="4"/>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row>
    <row r="88" spans="1:71" x14ac:dyDescent="0.3">
      <c r="A88" s="4"/>
      <c r="B88" s="4"/>
      <c r="C88" s="4"/>
      <c r="D88" s="4"/>
      <c r="E88" s="4"/>
      <c r="F88" s="4"/>
      <c r="G88" s="248"/>
      <c r="H88" s="4"/>
      <c r="I88" s="4"/>
      <c r="J88" s="4"/>
      <c r="K88" s="4"/>
      <c r="L88" s="4"/>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row>
    <row r="89" spans="1:71" x14ac:dyDescent="0.3">
      <c r="A89" s="4"/>
      <c r="B89" s="4"/>
      <c r="C89" s="4"/>
      <c r="D89" s="4"/>
      <c r="E89" s="4"/>
      <c r="F89" s="4"/>
      <c r="G89" s="248"/>
      <c r="H89" s="4"/>
      <c r="I89" s="4"/>
      <c r="J89" s="4"/>
      <c r="K89" s="4"/>
      <c r="L89" s="4"/>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row>
    <row r="90" spans="1:71" x14ac:dyDescent="0.3">
      <c r="A90" s="4"/>
      <c r="B90" s="4"/>
      <c r="C90" s="4"/>
      <c r="D90" s="4"/>
      <c r="E90" s="4"/>
      <c r="F90" s="4"/>
      <c r="G90" s="248"/>
      <c r="H90" s="4"/>
      <c r="I90" s="4"/>
      <c r="J90" s="4"/>
      <c r="K90" s="4"/>
      <c r="L90" s="4"/>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row>
    <row r="91" spans="1:71" x14ac:dyDescent="0.3">
      <c r="A91" s="4"/>
      <c r="B91" s="4"/>
      <c r="C91" s="4"/>
      <c r="D91" s="4"/>
      <c r="E91" s="4"/>
      <c r="F91" s="4"/>
      <c r="G91" s="248"/>
      <c r="H91" s="4"/>
      <c r="I91" s="4"/>
      <c r="J91" s="4"/>
      <c r="K91" s="4"/>
      <c r="L91" s="4"/>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row>
    <row r="92" spans="1:71" x14ac:dyDescent="0.3">
      <c r="A92" s="4"/>
      <c r="B92" s="4"/>
      <c r="C92" s="4"/>
      <c r="D92" s="4"/>
      <c r="E92" s="4"/>
      <c r="F92" s="4"/>
      <c r="G92" s="248"/>
      <c r="H92" s="4"/>
      <c r="I92" s="4"/>
      <c r="J92" s="4"/>
      <c r="K92" s="4"/>
      <c r="L92" s="4"/>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row>
    <row r="93" spans="1:71" x14ac:dyDescent="0.3">
      <c r="A93" s="4"/>
      <c r="B93" s="4"/>
      <c r="C93" s="4"/>
      <c r="D93" s="4"/>
      <c r="E93" s="4"/>
      <c r="F93" s="4"/>
      <c r="G93" s="248"/>
      <c r="H93" s="4"/>
      <c r="I93" s="4"/>
      <c r="J93" s="4"/>
      <c r="K93" s="4"/>
      <c r="L93" s="4"/>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row>
    <row r="94" spans="1:71" x14ac:dyDescent="0.3">
      <c r="A94" s="4"/>
      <c r="B94" s="4"/>
      <c r="C94" s="4"/>
      <c r="D94" s="4"/>
      <c r="E94" s="4"/>
      <c r="F94" s="4"/>
      <c r="G94" s="248"/>
      <c r="H94" s="4"/>
      <c r="I94" s="4"/>
      <c r="J94" s="4"/>
      <c r="K94" s="4"/>
      <c r="L94" s="4"/>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row>
    <row r="95" spans="1:71" x14ac:dyDescent="0.3">
      <c r="A95" s="4"/>
      <c r="B95" s="4"/>
      <c r="C95" s="4"/>
      <c r="D95" s="4"/>
      <c r="E95" s="4"/>
      <c r="F95" s="4"/>
      <c r="G95" s="248"/>
      <c r="H95" s="4"/>
      <c r="I95" s="4"/>
      <c r="J95" s="4"/>
      <c r="K95" s="4"/>
      <c r="L95" s="4"/>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row>
    <row r="96" spans="1:71" x14ac:dyDescent="0.3">
      <c r="A96" s="4"/>
      <c r="B96" s="4"/>
      <c r="C96" s="4"/>
      <c r="D96" s="4"/>
      <c r="E96" s="4"/>
      <c r="F96" s="4"/>
      <c r="G96" s="248"/>
      <c r="H96" s="4"/>
      <c r="I96" s="4"/>
      <c r="J96" s="4"/>
      <c r="K96" s="4"/>
      <c r="L96" s="4"/>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row>
    <row r="97" spans="1:71" x14ac:dyDescent="0.3">
      <c r="A97" s="4"/>
      <c r="B97" s="4"/>
      <c r="C97" s="4"/>
      <c r="D97" s="4"/>
      <c r="E97" s="4"/>
      <c r="F97" s="4"/>
      <c r="G97" s="248"/>
      <c r="H97" s="4"/>
      <c r="I97" s="4"/>
      <c r="J97" s="4"/>
      <c r="K97" s="4"/>
      <c r="L97" s="4"/>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row>
    <row r="98" spans="1:71" x14ac:dyDescent="0.3">
      <c r="A98" s="4"/>
      <c r="B98" s="4"/>
      <c r="C98" s="4"/>
      <c r="D98" s="4"/>
      <c r="E98" s="4"/>
      <c r="F98" s="4"/>
      <c r="G98" s="248"/>
      <c r="H98" s="4"/>
      <c r="I98" s="4"/>
      <c r="J98" s="4"/>
      <c r="K98" s="4"/>
      <c r="L98" s="4"/>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row>
    <row r="99" spans="1:71" x14ac:dyDescent="0.3">
      <c r="A99" s="4"/>
      <c r="B99" s="4"/>
      <c r="C99" s="4"/>
      <c r="D99" s="4"/>
      <c r="E99" s="4"/>
      <c r="F99" s="4"/>
      <c r="G99" s="248"/>
      <c r="H99" s="4"/>
      <c r="I99" s="4"/>
      <c r="J99" s="4"/>
      <c r="K99" s="4"/>
      <c r="L99" s="4"/>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row>
    <row r="100" spans="1:71" x14ac:dyDescent="0.3">
      <c r="A100" s="4"/>
      <c r="B100" s="4"/>
      <c r="C100" s="4"/>
      <c r="D100" s="4"/>
      <c r="E100" s="4"/>
      <c r="F100" s="4"/>
      <c r="G100" s="248"/>
      <c r="H100" s="4"/>
      <c r="I100" s="4"/>
      <c r="J100" s="4"/>
      <c r="K100" s="4"/>
      <c r="L100" s="4"/>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row>
    <row r="101" spans="1:71" x14ac:dyDescent="0.3">
      <c r="A101" s="4"/>
      <c r="B101" s="4"/>
      <c r="C101" s="4"/>
      <c r="D101" s="4"/>
      <c r="E101" s="4"/>
      <c r="F101" s="4"/>
      <c r="G101" s="248"/>
      <c r="H101" s="4"/>
      <c r="I101" s="4"/>
      <c r="J101" s="4"/>
      <c r="K101" s="4"/>
      <c r="L101" s="4"/>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row>
    <row r="102" spans="1:71" x14ac:dyDescent="0.3">
      <c r="A102" s="4"/>
      <c r="B102" s="4"/>
      <c r="C102" s="4"/>
      <c r="D102" s="4"/>
      <c r="E102" s="4"/>
      <c r="F102" s="4"/>
      <c r="G102" s="248"/>
      <c r="H102" s="4"/>
      <c r="I102" s="4"/>
      <c r="J102" s="4"/>
      <c r="K102" s="4"/>
      <c r="L102" s="4"/>
      <c r="M102" s="248"/>
      <c r="N102" s="248"/>
      <c r="O102" s="248"/>
      <c r="P102" s="248"/>
      <c r="Q102" s="248"/>
      <c r="R102" s="248"/>
      <c r="S102" s="248"/>
      <c r="T102" s="248"/>
      <c r="U102" s="248"/>
      <c r="V102" s="248"/>
      <c r="W102" s="248"/>
      <c r="X102" s="248"/>
      <c r="Y102" s="248"/>
      <c r="Z102" s="248"/>
      <c r="AA102" s="248"/>
      <c r="AB102" s="248"/>
      <c r="AC102" s="248"/>
      <c r="AD102" s="248"/>
      <c r="AE102" s="248"/>
      <c r="AF102" s="248"/>
      <c r="AG102" s="248"/>
      <c r="AH102" s="248"/>
      <c r="AI102" s="248"/>
      <c r="AJ102" s="248"/>
      <c r="AK102" s="248"/>
      <c r="AL102" s="248"/>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row>
    <row r="103" spans="1:71" x14ac:dyDescent="0.3">
      <c r="A103" s="4"/>
      <c r="B103" s="4"/>
      <c r="C103" s="4"/>
      <c r="D103" s="4"/>
      <c r="E103" s="4"/>
      <c r="F103" s="4"/>
      <c r="G103" s="248"/>
      <c r="H103" s="4"/>
      <c r="I103" s="4"/>
      <c r="J103" s="4"/>
      <c r="K103" s="4"/>
      <c r="L103" s="4"/>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row>
    <row r="104" spans="1:71" x14ac:dyDescent="0.3">
      <c r="A104" s="4"/>
      <c r="B104" s="4"/>
      <c r="C104" s="4"/>
      <c r="D104" s="4"/>
      <c r="E104" s="4"/>
      <c r="F104" s="4"/>
      <c r="G104" s="248"/>
      <c r="H104" s="4"/>
      <c r="I104" s="4"/>
      <c r="J104" s="4"/>
      <c r="K104" s="4"/>
      <c r="L104" s="4"/>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row>
    <row r="105" spans="1:71" x14ac:dyDescent="0.3">
      <c r="A105" s="4"/>
      <c r="B105" s="4"/>
      <c r="C105" s="4"/>
      <c r="D105" s="4"/>
      <c r="E105" s="4"/>
      <c r="F105" s="4"/>
      <c r="G105" s="248"/>
      <c r="H105" s="4"/>
      <c r="I105" s="4"/>
      <c r="J105" s="4"/>
      <c r="K105" s="4"/>
      <c r="L105" s="4"/>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row>
    <row r="106" spans="1:71" x14ac:dyDescent="0.3">
      <c r="A106" s="4"/>
      <c r="B106" s="4"/>
      <c r="C106" s="4"/>
      <c r="D106" s="4"/>
      <c r="E106" s="4"/>
      <c r="F106" s="4"/>
      <c r="G106" s="248"/>
      <c r="H106" s="4"/>
      <c r="I106" s="4"/>
      <c r="J106" s="4"/>
      <c r="K106" s="4"/>
      <c r="L106" s="4"/>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row>
    <row r="107" spans="1:71" x14ac:dyDescent="0.3">
      <c r="A107" s="4"/>
      <c r="B107" s="4"/>
      <c r="C107" s="4"/>
      <c r="D107" s="4"/>
      <c r="E107" s="4"/>
      <c r="F107" s="4"/>
      <c r="G107" s="248"/>
      <c r="H107" s="4"/>
      <c r="I107" s="4"/>
      <c r="J107" s="4"/>
      <c r="K107" s="4"/>
      <c r="L107" s="4"/>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row>
    <row r="108" spans="1:71" x14ac:dyDescent="0.3">
      <c r="A108" s="4"/>
      <c r="B108" s="4"/>
      <c r="C108" s="4"/>
      <c r="D108" s="4"/>
      <c r="E108" s="4"/>
      <c r="F108" s="4"/>
      <c r="G108" s="248"/>
      <c r="H108" s="4"/>
      <c r="I108" s="4"/>
      <c r="J108" s="4"/>
      <c r="K108" s="4"/>
      <c r="L108" s="4"/>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8"/>
      <c r="AK108" s="248"/>
      <c r="AL108" s="248"/>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row>
    <row r="109" spans="1:71" x14ac:dyDescent="0.3">
      <c r="A109" s="4"/>
      <c r="B109" s="4"/>
      <c r="C109" s="4"/>
      <c r="D109" s="4"/>
      <c r="E109" s="4"/>
      <c r="F109" s="4"/>
      <c r="G109" s="248"/>
      <c r="H109" s="4"/>
      <c r="I109" s="4"/>
      <c r="J109" s="4"/>
      <c r="K109" s="4"/>
      <c r="L109" s="4"/>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row>
    <row r="110" spans="1:71" x14ac:dyDescent="0.3">
      <c r="A110" s="4"/>
      <c r="B110" s="4"/>
      <c r="C110" s="4"/>
      <c r="D110" s="4"/>
      <c r="E110" s="4"/>
      <c r="F110" s="4"/>
      <c r="G110" s="248"/>
      <c r="H110" s="4"/>
      <c r="I110" s="4"/>
      <c r="J110" s="4"/>
      <c r="K110" s="4"/>
      <c r="L110" s="4"/>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row>
    <row r="111" spans="1:71" x14ac:dyDescent="0.3">
      <c r="A111" s="4"/>
      <c r="B111" s="4"/>
      <c r="C111" s="4"/>
      <c r="D111" s="4"/>
      <c r="E111" s="4"/>
      <c r="F111" s="4"/>
      <c r="G111" s="248"/>
      <c r="H111" s="4"/>
      <c r="I111" s="4"/>
      <c r="J111" s="4"/>
      <c r="K111" s="4"/>
      <c r="L111" s="4"/>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48"/>
      <c r="AL111" s="248"/>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row>
    <row r="112" spans="1:71" x14ac:dyDescent="0.3">
      <c r="A112" s="4"/>
      <c r="B112" s="4"/>
      <c r="C112" s="4"/>
      <c r="D112" s="4"/>
      <c r="E112" s="4"/>
      <c r="F112" s="4"/>
      <c r="G112" s="248"/>
      <c r="H112" s="4"/>
      <c r="I112" s="4"/>
      <c r="J112" s="4"/>
      <c r="K112" s="4"/>
      <c r="L112" s="4"/>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48"/>
      <c r="AL112" s="248"/>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row>
    <row r="113" spans="1:71" x14ac:dyDescent="0.3">
      <c r="A113" s="4"/>
      <c r="B113" s="4"/>
      <c r="C113" s="4"/>
      <c r="D113" s="4"/>
      <c r="E113" s="4"/>
      <c r="F113" s="4"/>
      <c r="G113" s="248"/>
      <c r="H113" s="4"/>
      <c r="I113" s="4"/>
      <c r="J113" s="4"/>
      <c r="K113" s="4"/>
      <c r="L113" s="4"/>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row>
    <row r="114" spans="1:71" x14ac:dyDescent="0.3">
      <c r="A114" s="4"/>
      <c r="B114" s="4"/>
      <c r="C114" s="4"/>
      <c r="D114" s="4"/>
      <c r="E114" s="4"/>
      <c r="F114" s="4"/>
      <c r="G114" s="248"/>
      <c r="H114" s="4"/>
      <c r="I114" s="4"/>
      <c r="J114" s="4"/>
      <c r="K114" s="4"/>
      <c r="L114" s="4"/>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row>
    <row r="115" spans="1:71" x14ac:dyDescent="0.3">
      <c r="A115" s="4"/>
      <c r="B115" s="4"/>
      <c r="C115" s="4"/>
      <c r="D115" s="4"/>
      <c r="E115" s="4"/>
      <c r="F115" s="4"/>
      <c r="G115" s="248"/>
      <c r="H115" s="4"/>
      <c r="I115" s="4"/>
      <c r="J115" s="4"/>
      <c r="K115" s="4"/>
      <c r="L115" s="4"/>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row>
    <row r="116" spans="1:71" x14ac:dyDescent="0.3">
      <c r="A116" s="4"/>
      <c r="B116" s="4"/>
      <c r="C116" s="4"/>
      <c r="D116" s="4"/>
      <c r="E116" s="4"/>
      <c r="F116" s="4"/>
      <c r="G116" s="248"/>
      <c r="H116" s="4"/>
      <c r="I116" s="4"/>
      <c r="J116" s="4"/>
      <c r="K116" s="4"/>
      <c r="L116" s="4"/>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row>
    <row r="117" spans="1:71" x14ac:dyDescent="0.3">
      <c r="A117" s="4"/>
      <c r="B117" s="4"/>
      <c r="C117" s="4"/>
      <c r="D117" s="4"/>
      <c r="E117" s="4"/>
      <c r="F117" s="4"/>
      <c r="G117" s="248"/>
      <c r="H117" s="4"/>
      <c r="I117" s="4"/>
      <c r="J117" s="4"/>
      <c r="K117" s="4"/>
      <c r="L117" s="4"/>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row>
    <row r="118" spans="1:71" x14ac:dyDescent="0.3">
      <c r="A118" s="4"/>
      <c r="B118" s="4"/>
      <c r="C118" s="4"/>
      <c r="D118" s="4"/>
      <c r="E118" s="4"/>
      <c r="F118" s="4"/>
      <c r="G118" s="248"/>
      <c r="H118" s="4"/>
      <c r="I118" s="4"/>
      <c r="J118" s="4"/>
      <c r="K118" s="4"/>
      <c r="L118" s="4"/>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row>
    <row r="119" spans="1:71" x14ac:dyDescent="0.3">
      <c r="A119" s="4"/>
      <c r="B119" s="4"/>
      <c r="C119" s="4"/>
      <c r="D119" s="4"/>
      <c r="E119" s="4"/>
      <c r="F119" s="4"/>
      <c r="G119" s="248"/>
      <c r="H119" s="4"/>
      <c r="I119" s="4"/>
      <c r="J119" s="4"/>
      <c r="K119" s="4"/>
      <c r="L119" s="4"/>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row>
    <row r="120" spans="1:71" x14ac:dyDescent="0.3">
      <c r="A120" s="4"/>
      <c r="B120" s="4"/>
      <c r="C120" s="4"/>
      <c r="D120" s="4"/>
      <c r="E120" s="4"/>
      <c r="F120" s="4"/>
      <c r="G120" s="248"/>
      <c r="H120" s="4"/>
      <c r="I120" s="4"/>
      <c r="J120" s="4"/>
      <c r="K120" s="4"/>
      <c r="L120" s="4"/>
      <c r="M120" s="248"/>
      <c r="N120" s="248"/>
      <c r="O120" s="248"/>
      <c r="P120" s="248"/>
      <c r="Q120" s="248"/>
      <c r="R120" s="248"/>
      <c r="S120" s="248"/>
      <c r="T120" s="248"/>
      <c r="U120" s="248"/>
      <c r="V120" s="248"/>
      <c r="W120" s="248"/>
      <c r="X120" s="248"/>
      <c r="Y120" s="248"/>
      <c r="Z120" s="248"/>
      <c r="AA120" s="248"/>
      <c r="AB120" s="248"/>
      <c r="AC120" s="248"/>
      <c r="AD120" s="248"/>
      <c r="AE120" s="248"/>
      <c r="AF120" s="248"/>
      <c r="AG120" s="248"/>
      <c r="AH120" s="248"/>
      <c r="AI120" s="248"/>
      <c r="AJ120" s="248"/>
      <c r="AK120" s="248"/>
      <c r="AL120" s="248"/>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row>
    <row r="121" spans="1:71" x14ac:dyDescent="0.3">
      <c r="A121" s="4"/>
      <c r="B121" s="4"/>
      <c r="C121" s="4"/>
      <c r="D121" s="4"/>
      <c r="E121" s="4"/>
      <c r="F121" s="4"/>
      <c r="G121" s="248"/>
      <c r="H121" s="4"/>
      <c r="I121" s="4"/>
      <c r="J121" s="4"/>
      <c r="K121" s="4"/>
      <c r="L121" s="4"/>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row>
    <row r="122" spans="1:71" x14ac:dyDescent="0.3">
      <c r="A122" s="4"/>
      <c r="B122" s="4"/>
      <c r="C122" s="4"/>
      <c r="D122" s="4"/>
      <c r="E122" s="4"/>
      <c r="F122" s="4"/>
      <c r="G122" s="248"/>
      <c r="H122" s="4"/>
      <c r="I122" s="4"/>
      <c r="J122" s="4"/>
      <c r="K122" s="4"/>
      <c r="L122" s="4"/>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row>
    <row r="123" spans="1:71" x14ac:dyDescent="0.3">
      <c r="A123" s="4"/>
      <c r="B123" s="4"/>
      <c r="C123" s="4"/>
      <c r="D123" s="4"/>
      <c r="E123" s="4"/>
      <c r="F123" s="4"/>
      <c r="G123" s="248"/>
      <c r="H123" s="4"/>
      <c r="I123" s="4"/>
      <c r="J123" s="4"/>
      <c r="K123" s="4"/>
      <c r="L123" s="4"/>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48"/>
      <c r="AK123" s="248"/>
      <c r="AL123" s="248"/>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row>
    <row r="124" spans="1:71" x14ac:dyDescent="0.3">
      <c r="A124" s="4"/>
      <c r="B124" s="4"/>
      <c r="C124" s="4"/>
      <c r="D124" s="4"/>
      <c r="E124" s="4"/>
      <c r="F124" s="4"/>
      <c r="G124" s="248"/>
      <c r="H124" s="4"/>
      <c r="I124" s="4"/>
      <c r="J124" s="4"/>
      <c r="K124" s="4"/>
      <c r="L124" s="4"/>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row>
    <row r="125" spans="1:71" x14ac:dyDescent="0.3">
      <c r="A125" s="4"/>
      <c r="B125" s="4"/>
      <c r="C125" s="4"/>
      <c r="D125" s="4"/>
      <c r="E125" s="4"/>
      <c r="F125" s="4"/>
      <c r="G125" s="248"/>
      <c r="H125" s="4"/>
      <c r="I125" s="4"/>
      <c r="J125" s="4"/>
      <c r="K125" s="4"/>
      <c r="L125" s="4"/>
      <c r="M125" s="248"/>
      <c r="N125" s="248"/>
      <c r="O125" s="248"/>
      <c r="P125" s="248"/>
      <c r="Q125" s="248"/>
      <c r="R125" s="248"/>
      <c r="S125" s="248"/>
      <c r="T125" s="248"/>
      <c r="U125" s="248"/>
      <c r="V125" s="248"/>
      <c r="W125" s="248"/>
      <c r="X125" s="248"/>
      <c r="Y125" s="248"/>
      <c r="Z125" s="248"/>
      <c r="AA125" s="248"/>
      <c r="AB125" s="248"/>
      <c r="AC125" s="248"/>
      <c r="AD125" s="248"/>
      <c r="AE125" s="248"/>
      <c r="AF125" s="248"/>
      <c r="AG125" s="248"/>
      <c r="AH125" s="248"/>
      <c r="AI125" s="248"/>
      <c r="AJ125" s="248"/>
      <c r="AK125" s="248"/>
      <c r="AL125" s="248"/>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row>
    <row r="126" spans="1:71" x14ac:dyDescent="0.3">
      <c r="A126" s="4"/>
      <c r="B126" s="4"/>
      <c r="C126" s="4"/>
      <c r="D126" s="4"/>
      <c r="E126" s="4"/>
      <c r="F126" s="4"/>
      <c r="G126" s="248"/>
      <c r="H126" s="4"/>
      <c r="I126" s="4"/>
      <c r="J126" s="4"/>
      <c r="K126" s="4"/>
      <c r="L126" s="4"/>
      <c r="M126" s="248"/>
      <c r="N126" s="248"/>
      <c r="O126" s="248"/>
      <c r="P126" s="248"/>
      <c r="Q126" s="248"/>
      <c r="R126" s="248"/>
      <c r="S126" s="248"/>
      <c r="T126" s="248"/>
      <c r="U126" s="248"/>
      <c r="V126" s="248"/>
      <c r="W126" s="248"/>
      <c r="X126" s="248"/>
      <c r="Y126" s="248"/>
      <c r="Z126" s="248"/>
      <c r="AA126" s="248"/>
      <c r="AB126" s="248"/>
      <c r="AC126" s="248"/>
      <c r="AD126" s="248"/>
      <c r="AE126" s="248"/>
      <c r="AF126" s="248"/>
      <c r="AG126" s="248"/>
      <c r="AH126" s="248"/>
      <c r="AI126" s="248"/>
      <c r="AJ126" s="248"/>
      <c r="AK126" s="248"/>
      <c r="AL126" s="248"/>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row>
    <row r="127" spans="1:71" x14ac:dyDescent="0.3">
      <c r="A127" s="4"/>
      <c r="B127" s="4"/>
      <c r="C127" s="4"/>
      <c r="D127" s="4"/>
      <c r="E127" s="4"/>
      <c r="F127" s="4"/>
      <c r="G127" s="248"/>
      <c r="H127" s="4"/>
      <c r="I127" s="4"/>
      <c r="J127" s="4"/>
      <c r="K127" s="4"/>
      <c r="L127" s="4"/>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row>
    <row r="128" spans="1:71" x14ac:dyDescent="0.3">
      <c r="A128" s="4"/>
      <c r="B128" s="4"/>
      <c r="C128" s="4"/>
      <c r="D128" s="4"/>
      <c r="E128" s="4"/>
      <c r="F128" s="4"/>
      <c r="G128" s="248"/>
      <c r="H128" s="4"/>
      <c r="I128" s="4"/>
      <c r="J128" s="4"/>
      <c r="K128" s="4"/>
      <c r="L128" s="4"/>
      <c r="M128" s="248"/>
      <c r="N128" s="248"/>
      <c r="O128" s="248"/>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row>
    <row r="129" spans="1:71" x14ac:dyDescent="0.3">
      <c r="A129" s="4"/>
      <c r="B129" s="4"/>
      <c r="C129" s="4"/>
      <c r="D129" s="4"/>
      <c r="E129" s="4"/>
      <c r="F129" s="4"/>
      <c r="G129" s="248"/>
      <c r="H129" s="4"/>
      <c r="I129" s="4"/>
      <c r="J129" s="4"/>
      <c r="K129" s="4"/>
      <c r="L129" s="4"/>
      <c r="M129" s="248"/>
      <c r="N129" s="248"/>
      <c r="O129" s="248"/>
      <c r="P129" s="248"/>
      <c r="Q129" s="248"/>
      <c r="R129" s="248"/>
      <c r="S129" s="248"/>
      <c r="T129" s="248"/>
      <c r="U129" s="248"/>
      <c r="V129" s="248"/>
      <c r="W129" s="248"/>
      <c r="X129" s="248"/>
      <c r="Y129" s="248"/>
      <c r="Z129" s="248"/>
      <c r="AA129" s="248"/>
      <c r="AB129" s="248"/>
      <c r="AC129" s="248"/>
      <c r="AD129" s="248"/>
      <c r="AE129" s="248"/>
      <c r="AF129" s="248"/>
      <c r="AG129" s="248"/>
      <c r="AH129" s="248"/>
      <c r="AI129" s="248"/>
      <c r="AJ129" s="248"/>
      <c r="AK129" s="248"/>
      <c r="AL129" s="248"/>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row>
    <row r="130" spans="1:71" x14ac:dyDescent="0.3">
      <c r="A130" s="4"/>
      <c r="B130" s="4"/>
      <c r="C130" s="4"/>
      <c r="D130" s="4"/>
      <c r="E130" s="4"/>
      <c r="F130" s="4"/>
      <c r="G130" s="248"/>
      <c r="H130" s="4"/>
      <c r="I130" s="4"/>
      <c r="J130" s="4"/>
      <c r="K130" s="4"/>
      <c r="L130" s="4"/>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row>
    <row r="131" spans="1:71" x14ac:dyDescent="0.3">
      <c r="A131" s="4"/>
      <c r="B131" s="4"/>
      <c r="C131" s="4"/>
      <c r="D131" s="4"/>
      <c r="E131" s="4"/>
      <c r="F131" s="4"/>
      <c r="G131" s="248"/>
      <c r="H131" s="4"/>
      <c r="I131" s="4"/>
      <c r="J131" s="4"/>
      <c r="K131" s="4"/>
      <c r="L131" s="4"/>
      <c r="M131" s="248"/>
      <c r="N131" s="248"/>
      <c r="O131" s="248"/>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8"/>
      <c r="AK131" s="248"/>
      <c r="AL131" s="248"/>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row>
    <row r="132" spans="1:71" x14ac:dyDescent="0.3">
      <c r="A132" s="4"/>
      <c r="B132" s="4"/>
      <c r="C132" s="4"/>
      <c r="D132" s="4"/>
      <c r="E132" s="4"/>
      <c r="F132" s="4"/>
      <c r="G132" s="248"/>
      <c r="H132" s="4"/>
      <c r="I132" s="4"/>
      <c r="J132" s="4"/>
      <c r="K132" s="4"/>
      <c r="L132" s="4"/>
      <c r="M132" s="248"/>
      <c r="N132" s="248"/>
      <c r="O132" s="248"/>
      <c r="P132" s="248"/>
      <c r="Q132" s="248"/>
      <c r="R132" s="248"/>
      <c r="S132" s="248"/>
      <c r="T132" s="248"/>
      <c r="U132" s="248"/>
      <c r="V132" s="248"/>
      <c r="W132" s="248"/>
      <c r="X132" s="248"/>
      <c r="Y132" s="248"/>
      <c r="Z132" s="248"/>
      <c r="AA132" s="248"/>
      <c r="AB132" s="248"/>
      <c r="AC132" s="248"/>
      <c r="AD132" s="248"/>
      <c r="AE132" s="248"/>
      <c r="AF132" s="248"/>
      <c r="AG132" s="248"/>
      <c r="AH132" s="248"/>
      <c r="AI132" s="248"/>
      <c r="AJ132" s="248"/>
      <c r="AK132" s="248"/>
      <c r="AL132" s="248"/>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row>
    <row r="133" spans="1:71" x14ac:dyDescent="0.3">
      <c r="A133" s="4"/>
      <c r="B133" s="4"/>
      <c r="C133" s="4"/>
      <c r="D133" s="4"/>
      <c r="E133" s="4"/>
      <c r="F133" s="4"/>
      <c r="G133" s="248"/>
      <c r="H133" s="4"/>
      <c r="I133" s="4"/>
      <c r="J133" s="4"/>
      <c r="K133" s="4"/>
      <c r="L133" s="4"/>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row>
    <row r="134" spans="1:71" x14ac:dyDescent="0.3">
      <c r="A134" s="4"/>
      <c r="B134" s="4"/>
      <c r="C134" s="4"/>
      <c r="D134" s="4"/>
      <c r="E134" s="4"/>
      <c r="F134" s="4"/>
      <c r="G134" s="248"/>
      <c r="H134" s="4"/>
      <c r="I134" s="4"/>
      <c r="J134" s="4"/>
      <c r="K134" s="4"/>
      <c r="L134" s="4"/>
      <c r="M134" s="248"/>
      <c r="N134" s="248"/>
      <c r="O134" s="248"/>
      <c r="P134" s="248"/>
      <c r="Q134" s="248"/>
      <c r="R134" s="248"/>
      <c r="S134" s="248"/>
      <c r="T134" s="248"/>
      <c r="U134" s="248"/>
      <c r="V134" s="248"/>
      <c r="W134" s="248"/>
      <c r="X134" s="248"/>
      <c r="Y134" s="248"/>
      <c r="Z134" s="248"/>
      <c r="AA134" s="248"/>
      <c r="AB134" s="248"/>
      <c r="AC134" s="248"/>
      <c r="AD134" s="248"/>
      <c r="AE134" s="248"/>
      <c r="AF134" s="248"/>
      <c r="AG134" s="248"/>
      <c r="AH134" s="248"/>
      <c r="AI134" s="248"/>
      <c r="AJ134" s="248"/>
      <c r="AK134" s="248"/>
      <c r="AL134" s="248"/>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row>
    <row r="135" spans="1:71" x14ac:dyDescent="0.3">
      <c r="A135" s="4"/>
      <c r="B135" s="4"/>
      <c r="C135" s="4"/>
      <c r="D135" s="4"/>
      <c r="E135" s="4"/>
      <c r="F135" s="4"/>
      <c r="G135" s="248"/>
      <c r="H135" s="4"/>
      <c r="I135" s="4"/>
      <c r="J135" s="4"/>
      <c r="K135" s="4"/>
      <c r="L135" s="4"/>
      <c r="M135" s="248"/>
      <c r="N135" s="248"/>
      <c r="O135" s="248"/>
      <c r="P135" s="248"/>
      <c r="Q135" s="248"/>
      <c r="R135" s="248"/>
      <c r="S135" s="248"/>
      <c r="T135" s="248"/>
      <c r="U135" s="248"/>
      <c r="V135" s="248"/>
      <c r="W135" s="248"/>
      <c r="X135" s="248"/>
      <c r="Y135" s="248"/>
      <c r="Z135" s="248"/>
      <c r="AA135" s="248"/>
      <c r="AB135" s="248"/>
      <c r="AC135" s="248"/>
      <c r="AD135" s="248"/>
      <c r="AE135" s="248"/>
      <c r="AF135" s="248"/>
      <c r="AG135" s="248"/>
      <c r="AH135" s="248"/>
      <c r="AI135" s="248"/>
      <c r="AJ135" s="248"/>
      <c r="AK135" s="248"/>
      <c r="AL135" s="248"/>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row>
    <row r="136" spans="1:71" x14ac:dyDescent="0.3">
      <c r="A136" s="4"/>
      <c r="B136" s="4"/>
      <c r="C136" s="4"/>
      <c r="D136" s="4"/>
      <c r="E136" s="4"/>
      <c r="F136" s="4"/>
      <c r="G136" s="248"/>
      <c r="H136" s="4"/>
      <c r="I136" s="4"/>
      <c r="J136" s="4"/>
      <c r="K136" s="4"/>
      <c r="L136" s="4"/>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8"/>
      <c r="AK136" s="248"/>
      <c r="AL136" s="248"/>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row>
    <row r="137" spans="1:71" x14ac:dyDescent="0.3">
      <c r="A137" s="4"/>
      <c r="B137" s="4"/>
      <c r="C137" s="4"/>
      <c r="D137" s="4"/>
      <c r="E137" s="4"/>
      <c r="F137" s="4"/>
      <c r="G137" s="248"/>
      <c r="H137" s="4"/>
      <c r="I137" s="4"/>
      <c r="J137" s="4"/>
      <c r="K137" s="4"/>
      <c r="L137" s="4"/>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row>
    <row r="138" spans="1:71" x14ac:dyDescent="0.3">
      <c r="A138" s="4"/>
      <c r="B138" s="4"/>
      <c r="C138" s="4"/>
      <c r="D138" s="4"/>
      <c r="E138" s="4"/>
      <c r="F138" s="4"/>
      <c r="G138" s="248"/>
      <c r="H138" s="4"/>
      <c r="I138" s="4"/>
      <c r="J138" s="4"/>
      <c r="K138" s="4"/>
      <c r="L138" s="4"/>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row>
    <row r="139" spans="1:71" x14ac:dyDescent="0.3">
      <c r="A139" s="4"/>
      <c r="B139" s="4"/>
      <c r="C139" s="4"/>
      <c r="D139" s="4"/>
      <c r="E139" s="4"/>
      <c r="F139" s="4"/>
      <c r="G139" s="248"/>
      <c r="H139" s="4"/>
      <c r="I139" s="4"/>
      <c r="J139" s="4"/>
      <c r="K139" s="4"/>
      <c r="L139" s="4"/>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row>
    <row r="140" spans="1:71" x14ac:dyDescent="0.3">
      <c r="A140" s="4"/>
      <c r="B140" s="4"/>
      <c r="C140" s="4"/>
      <c r="D140" s="4"/>
      <c r="E140" s="4"/>
      <c r="F140" s="4"/>
      <c r="G140" s="248"/>
      <c r="H140" s="4"/>
      <c r="I140" s="4"/>
      <c r="J140" s="4"/>
      <c r="K140" s="4"/>
      <c r="L140" s="4"/>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row>
    <row r="141" spans="1:71" x14ac:dyDescent="0.3">
      <c r="A141" s="4"/>
      <c r="B141" s="4"/>
      <c r="C141" s="4"/>
      <c r="D141" s="4"/>
      <c r="E141" s="4"/>
      <c r="F141" s="4"/>
      <c r="G141" s="248"/>
      <c r="H141" s="4"/>
      <c r="I141" s="4"/>
      <c r="J141" s="4"/>
      <c r="K141" s="4"/>
      <c r="L141" s="4"/>
      <c r="M141" s="248"/>
      <c r="N141" s="248"/>
      <c r="O141" s="248"/>
      <c r="P141" s="24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row>
    <row r="142" spans="1:71" x14ac:dyDescent="0.3">
      <c r="A142" s="4"/>
      <c r="B142" s="4"/>
      <c r="C142" s="4"/>
      <c r="D142" s="4"/>
      <c r="E142" s="4"/>
      <c r="F142" s="4"/>
      <c r="G142" s="248"/>
      <c r="H142" s="4"/>
      <c r="I142" s="4"/>
      <c r="J142" s="4"/>
      <c r="K142" s="4"/>
      <c r="L142" s="4"/>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248"/>
      <c r="AL142" s="248"/>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row>
    <row r="143" spans="1:71" x14ac:dyDescent="0.3">
      <c r="A143" s="4"/>
      <c r="B143" s="4"/>
      <c r="C143" s="4"/>
      <c r="D143" s="4"/>
      <c r="E143" s="4"/>
      <c r="F143" s="4"/>
      <c r="G143" s="248"/>
      <c r="H143" s="4"/>
      <c r="I143" s="4"/>
      <c r="J143" s="4"/>
      <c r="K143" s="4"/>
      <c r="L143" s="4"/>
      <c r="M143" s="248"/>
      <c r="N143" s="248"/>
      <c r="O143" s="248"/>
      <c r="P143" s="248"/>
      <c r="Q143" s="248"/>
      <c r="R143" s="248"/>
      <c r="S143" s="248"/>
      <c r="T143" s="248"/>
      <c r="U143" s="248"/>
      <c r="V143" s="248"/>
      <c r="W143" s="248"/>
      <c r="X143" s="248"/>
      <c r="Y143" s="248"/>
      <c r="Z143" s="248"/>
      <c r="AA143" s="248"/>
      <c r="AB143" s="248"/>
      <c r="AC143" s="248"/>
      <c r="AD143" s="248"/>
      <c r="AE143" s="248"/>
      <c r="AF143" s="248"/>
      <c r="AG143" s="248"/>
      <c r="AH143" s="248"/>
      <c r="AI143" s="248"/>
      <c r="AJ143" s="248"/>
      <c r="AK143" s="248"/>
      <c r="AL143" s="248"/>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row>
    <row r="144" spans="1:71" x14ac:dyDescent="0.3">
      <c r="A144" s="4"/>
      <c r="B144" s="4"/>
      <c r="C144" s="4"/>
      <c r="D144" s="4"/>
      <c r="E144" s="4"/>
      <c r="F144" s="4"/>
      <c r="G144" s="248"/>
      <c r="H144" s="4"/>
      <c r="I144" s="4"/>
      <c r="J144" s="4"/>
      <c r="K144" s="4"/>
      <c r="L144" s="4"/>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row>
    <row r="145" spans="1:71" x14ac:dyDescent="0.3">
      <c r="A145" s="4"/>
      <c r="B145" s="4"/>
      <c r="C145" s="4"/>
      <c r="D145" s="4"/>
      <c r="E145" s="4"/>
      <c r="F145" s="4"/>
      <c r="G145" s="248"/>
      <c r="H145" s="4"/>
      <c r="I145" s="4"/>
      <c r="J145" s="4"/>
      <c r="K145" s="4"/>
      <c r="L145" s="4"/>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I145" s="248"/>
      <c r="AJ145" s="248"/>
      <c r="AK145" s="248"/>
      <c r="AL145" s="248"/>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row>
    <row r="146" spans="1:71" x14ac:dyDescent="0.3">
      <c r="A146" s="4"/>
      <c r="B146" s="4"/>
      <c r="C146" s="4"/>
      <c r="D146" s="4"/>
      <c r="E146" s="4"/>
      <c r="F146" s="4"/>
      <c r="G146" s="248"/>
      <c r="H146" s="4"/>
      <c r="I146" s="4"/>
      <c r="J146" s="4"/>
      <c r="K146" s="4"/>
      <c r="L146" s="4"/>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c r="AI146" s="248"/>
      <c r="AJ146" s="248"/>
      <c r="AK146" s="248"/>
      <c r="AL146" s="248"/>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1:71" x14ac:dyDescent="0.3">
      <c r="A147" s="4"/>
      <c r="B147" s="4"/>
      <c r="C147" s="4"/>
      <c r="D147" s="4"/>
      <c r="E147" s="4"/>
      <c r="F147" s="4"/>
      <c r="G147" s="248"/>
      <c r="H147" s="4"/>
      <c r="I147" s="4"/>
      <c r="J147" s="4"/>
      <c r="K147" s="4"/>
      <c r="L147" s="4"/>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row>
    <row r="148" spans="1:71" x14ac:dyDescent="0.3">
      <c r="A148" s="4"/>
      <c r="B148" s="4"/>
      <c r="C148" s="4"/>
      <c r="D148" s="4"/>
      <c r="E148" s="4"/>
      <c r="F148" s="4"/>
      <c r="G148" s="248"/>
      <c r="H148" s="4"/>
      <c r="I148" s="4"/>
      <c r="J148" s="4"/>
      <c r="K148" s="4"/>
      <c r="L148" s="4"/>
      <c r="M148" s="248"/>
      <c r="N148" s="248"/>
      <c r="O148" s="248"/>
      <c r="P148" s="248"/>
      <c r="Q148" s="248"/>
      <c r="R148" s="248"/>
      <c r="S148" s="248"/>
      <c r="T148" s="248"/>
      <c r="U148" s="248"/>
      <c r="V148" s="248"/>
      <c r="W148" s="248"/>
      <c r="X148" s="248"/>
      <c r="Y148" s="248"/>
      <c r="Z148" s="248"/>
      <c r="AA148" s="248"/>
      <c r="AB148" s="248"/>
      <c r="AC148" s="248"/>
      <c r="AD148" s="248"/>
      <c r="AE148" s="248"/>
      <c r="AF148" s="248"/>
      <c r="AG148" s="248"/>
      <c r="AH148" s="248"/>
      <c r="AI148" s="248"/>
      <c r="AJ148" s="248"/>
      <c r="AK148" s="248"/>
      <c r="AL148" s="248"/>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row>
    <row r="149" spans="1:71" x14ac:dyDescent="0.3">
      <c r="A149" s="4"/>
      <c r="B149" s="4"/>
      <c r="C149" s="4"/>
      <c r="D149" s="4"/>
      <c r="E149" s="4"/>
      <c r="F149" s="4"/>
      <c r="G149" s="248"/>
      <c r="H149" s="4"/>
      <c r="I149" s="4"/>
      <c r="J149" s="4"/>
      <c r="K149" s="4"/>
      <c r="L149" s="4"/>
      <c r="M149" s="248"/>
      <c r="N149" s="248"/>
      <c r="O149" s="248"/>
      <c r="P149" s="248"/>
      <c r="Q149" s="248"/>
      <c r="R149" s="248"/>
      <c r="S149" s="248"/>
      <c r="T149" s="248"/>
      <c r="U149" s="248"/>
      <c r="V149" s="248"/>
      <c r="W149" s="248"/>
      <c r="X149" s="248"/>
      <c r="Y149" s="248"/>
      <c r="Z149" s="248"/>
      <c r="AA149" s="248"/>
      <c r="AB149" s="248"/>
      <c r="AC149" s="248"/>
      <c r="AD149" s="248"/>
      <c r="AE149" s="248"/>
      <c r="AF149" s="248"/>
      <c r="AG149" s="248"/>
      <c r="AH149" s="248"/>
      <c r="AI149" s="248"/>
      <c r="AJ149" s="248"/>
      <c r="AK149" s="248"/>
      <c r="AL149" s="248"/>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row>
    <row r="150" spans="1:71" x14ac:dyDescent="0.3">
      <c r="A150" s="4"/>
      <c r="B150" s="4"/>
      <c r="C150" s="4"/>
      <c r="D150" s="4"/>
      <c r="E150" s="4"/>
      <c r="F150" s="4"/>
      <c r="G150" s="248"/>
      <c r="H150" s="4"/>
      <c r="I150" s="4"/>
      <c r="J150" s="4"/>
      <c r="K150" s="4"/>
      <c r="L150" s="4"/>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row>
    <row r="151" spans="1:71" x14ac:dyDescent="0.3">
      <c r="A151" s="4"/>
      <c r="B151" s="4"/>
      <c r="C151" s="4"/>
      <c r="D151" s="4"/>
      <c r="E151" s="4"/>
      <c r="F151" s="4"/>
      <c r="G151" s="248"/>
      <c r="H151" s="4"/>
      <c r="I151" s="4"/>
      <c r="J151" s="4"/>
      <c r="K151" s="4"/>
      <c r="L151" s="4"/>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row>
    <row r="152" spans="1:71" x14ac:dyDescent="0.3">
      <c r="A152" s="4"/>
      <c r="B152" s="4"/>
      <c r="C152" s="4"/>
      <c r="D152" s="4"/>
      <c r="E152" s="4"/>
      <c r="F152" s="4"/>
      <c r="G152" s="248"/>
      <c r="H152" s="4"/>
      <c r="I152" s="4"/>
      <c r="J152" s="4"/>
      <c r="K152" s="4"/>
      <c r="L152" s="4"/>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row>
    <row r="153" spans="1:71" x14ac:dyDescent="0.3">
      <c r="A153" s="4"/>
      <c r="B153" s="4"/>
      <c r="C153" s="4"/>
      <c r="D153" s="4"/>
      <c r="E153" s="4"/>
      <c r="F153" s="4"/>
      <c r="G153" s="248"/>
      <c r="H153" s="4"/>
      <c r="I153" s="4"/>
      <c r="J153" s="4"/>
      <c r="K153" s="4"/>
      <c r="L153" s="4"/>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48"/>
      <c r="AK153" s="248"/>
      <c r="AL153" s="248"/>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row>
    <row r="154" spans="1:71" x14ac:dyDescent="0.3">
      <c r="A154" s="4"/>
      <c r="B154" s="4"/>
      <c r="C154" s="4"/>
      <c r="D154" s="4"/>
      <c r="E154" s="4"/>
      <c r="F154" s="4"/>
      <c r="G154" s="248"/>
      <c r="H154" s="4"/>
      <c r="I154" s="4"/>
      <c r="J154" s="4"/>
      <c r="K154" s="4"/>
      <c r="L154" s="4"/>
      <c r="M154" s="248"/>
      <c r="N154" s="248"/>
      <c r="O154" s="248"/>
      <c r="P154" s="248"/>
      <c r="Q154" s="248"/>
      <c r="R154" s="248"/>
      <c r="S154" s="248"/>
      <c r="T154" s="248"/>
      <c r="U154" s="248"/>
      <c r="V154" s="248"/>
      <c r="W154" s="248"/>
      <c r="X154" s="248"/>
      <c r="Y154" s="248"/>
      <c r="Z154" s="248"/>
      <c r="AA154" s="248"/>
      <c r="AB154" s="248"/>
      <c r="AC154" s="248"/>
      <c r="AD154" s="248"/>
      <c r="AE154" s="248"/>
      <c r="AF154" s="248"/>
      <c r="AG154" s="248"/>
      <c r="AH154" s="248"/>
      <c r="AI154" s="248"/>
      <c r="AJ154" s="248"/>
      <c r="AK154" s="248"/>
      <c r="AL154" s="248"/>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row>
    <row r="155" spans="1:71" x14ac:dyDescent="0.3">
      <c r="A155" s="4"/>
      <c r="B155" s="4"/>
      <c r="C155" s="4"/>
      <c r="D155" s="4"/>
      <c r="E155" s="4"/>
      <c r="F155" s="4"/>
      <c r="G155" s="248"/>
      <c r="H155" s="4"/>
      <c r="I155" s="4"/>
      <c r="J155" s="4"/>
      <c r="K155" s="4"/>
      <c r="L155" s="4"/>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spans="1:71" x14ac:dyDescent="0.3">
      <c r="A156" s="4"/>
      <c r="B156" s="4"/>
      <c r="C156" s="4"/>
      <c r="D156" s="4"/>
      <c r="E156" s="4"/>
      <c r="F156" s="4"/>
      <c r="G156" s="248"/>
      <c r="H156" s="4"/>
      <c r="I156" s="4"/>
      <c r="J156" s="4"/>
      <c r="K156" s="4"/>
      <c r="L156" s="4"/>
      <c r="M156" s="248"/>
      <c r="N156" s="248"/>
      <c r="O156" s="248"/>
      <c r="P156" s="248"/>
      <c r="Q156" s="248"/>
      <c r="R156" s="248"/>
      <c r="S156" s="248"/>
      <c r="T156" s="248"/>
      <c r="U156" s="248"/>
      <c r="V156" s="248"/>
      <c r="W156" s="248"/>
      <c r="X156" s="248"/>
      <c r="Y156" s="248"/>
      <c r="Z156" s="248"/>
      <c r="AA156" s="248"/>
      <c r="AB156" s="248"/>
      <c r="AC156" s="248"/>
      <c r="AD156" s="248"/>
      <c r="AE156" s="248"/>
      <c r="AF156" s="248"/>
      <c r="AG156" s="248"/>
      <c r="AH156" s="248"/>
      <c r="AI156" s="248"/>
      <c r="AJ156" s="248"/>
      <c r="AK156" s="248"/>
      <c r="AL156" s="248"/>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row>
    <row r="157" spans="1:71" x14ac:dyDescent="0.3">
      <c r="A157" s="4"/>
      <c r="B157" s="4"/>
      <c r="C157" s="4"/>
      <c r="D157" s="4"/>
      <c r="E157" s="4"/>
      <c r="F157" s="4"/>
      <c r="G157" s="248"/>
      <c r="H157" s="4"/>
      <c r="I157" s="4"/>
      <c r="J157" s="4"/>
      <c r="K157" s="4"/>
      <c r="L157" s="4"/>
      <c r="M157" s="248"/>
      <c r="N157" s="248"/>
      <c r="O157" s="248"/>
      <c r="P157" s="248"/>
      <c r="Q157" s="248"/>
      <c r="R157" s="248"/>
      <c r="S157" s="248"/>
      <c r="T157" s="248"/>
      <c r="U157" s="248"/>
      <c r="V157" s="248"/>
      <c r="W157" s="248"/>
      <c r="X157" s="248"/>
      <c r="Y157" s="248"/>
      <c r="Z157" s="248"/>
      <c r="AA157" s="248"/>
      <c r="AB157" s="248"/>
      <c r="AC157" s="248"/>
      <c r="AD157" s="248"/>
      <c r="AE157" s="248"/>
      <c r="AF157" s="248"/>
      <c r="AG157" s="248"/>
      <c r="AH157" s="248"/>
      <c r="AI157" s="248"/>
      <c r="AJ157" s="248"/>
      <c r="AK157" s="248"/>
      <c r="AL157" s="248"/>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row>
    <row r="158" spans="1:71" x14ac:dyDescent="0.3">
      <c r="A158" s="4"/>
      <c r="B158" s="4"/>
      <c r="C158" s="4"/>
      <c r="D158" s="4"/>
      <c r="E158" s="4"/>
      <c r="F158" s="4"/>
      <c r="G158" s="248"/>
      <c r="H158" s="4"/>
      <c r="I158" s="4"/>
      <c r="J158" s="4"/>
      <c r="K158" s="4"/>
      <c r="L158" s="4"/>
      <c r="M158" s="248"/>
      <c r="N158" s="248"/>
      <c r="O158" s="248"/>
      <c r="P158" s="248"/>
      <c r="Q158" s="248"/>
      <c r="R158" s="248"/>
      <c r="S158" s="248"/>
      <c r="T158" s="248"/>
      <c r="U158" s="248"/>
      <c r="V158" s="248"/>
      <c r="W158" s="248"/>
      <c r="X158" s="248"/>
      <c r="Y158" s="248"/>
      <c r="Z158" s="248"/>
      <c r="AA158" s="248"/>
      <c r="AB158" s="248"/>
      <c r="AC158" s="248"/>
      <c r="AD158" s="248"/>
      <c r="AE158" s="248"/>
      <c r="AF158" s="248"/>
      <c r="AG158" s="248"/>
      <c r="AH158" s="248"/>
      <c r="AI158" s="248"/>
      <c r="AJ158" s="248"/>
      <c r="AK158" s="248"/>
      <c r="AL158" s="248"/>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spans="1:71" x14ac:dyDescent="0.3">
      <c r="A159" s="4"/>
      <c r="B159" s="4"/>
      <c r="C159" s="4"/>
      <c r="D159" s="4"/>
      <c r="E159" s="4"/>
      <c r="F159" s="4"/>
      <c r="G159" s="248"/>
      <c r="H159" s="4"/>
      <c r="I159" s="4"/>
      <c r="J159" s="4"/>
      <c r="K159" s="4"/>
      <c r="L159" s="4"/>
      <c r="M159" s="248"/>
      <c r="N159" s="248"/>
      <c r="O159" s="248"/>
      <c r="P159" s="248"/>
      <c r="Q159" s="248"/>
      <c r="R159" s="248"/>
      <c r="S159" s="248"/>
      <c r="T159" s="248"/>
      <c r="U159" s="248"/>
      <c r="V159" s="248"/>
      <c r="W159" s="248"/>
      <c r="X159" s="248"/>
      <c r="Y159" s="248"/>
      <c r="Z159" s="248"/>
      <c r="AA159" s="248"/>
      <c r="AB159" s="248"/>
      <c r="AC159" s="248"/>
      <c r="AD159" s="248"/>
      <c r="AE159" s="248"/>
      <c r="AF159" s="248"/>
      <c r="AG159" s="248"/>
      <c r="AH159" s="248"/>
      <c r="AI159" s="248"/>
      <c r="AJ159" s="248"/>
      <c r="AK159" s="248"/>
      <c r="AL159" s="248"/>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row>
    <row r="160" spans="1:71" x14ac:dyDescent="0.3">
      <c r="A160" s="4"/>
      <c r="B160" s="4"/>
      <c r="C160" s="4"/>
      <c r="D160" s="4"/>
      <c r="E160" s="4"/>
      <c r="F160" s="4"/>
      <c r="G160" s="248"/>
      <c r="H160" s="4"/>
      <c r="I160" s="4"/>
      <c r="J160" s="4"/>
      <c r="K160" s="4"/>
      <c r="L160" s="4"/>
      <c r="M160" s="248"/>
      <c r="N160" s="248"/>
      <c r="O160" s="248"/>
      <c r="P160" s="248"/>
      <c r="Q160" s="248"/>
      <c r="R160" s="248"/>
      <c r="S160" s="248"/>
      <c r="T160" s="248"/>
      <c r="U160" s="248"/>
      <c r="V160" s="248"/>
      <c r="W160" s="248"/>
      <c r="X160" s="248"/>
      <c r="Y160" s="248"/>
      <c r="Z160" s="248"/>
      <c r="AA160" s="248"/>
      <c r="AB160" s="248"/>
      <c r="AC160" s="248"/>
      <c r="AD160" s="248"/>
      <c r="AE160" s="248"/>
      <c r="AF160" s="248"/>
      <c r="AG160" s="248"/>
      <c r="AH160" s="248"/>
      <c r="AI160" s="248"/>
      <c r="AJ160" s="248"/>
      <c r="AK160" s="248"/>
      <c r="AL160" s="248"/>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row>
    <row r="161" spans="1:71" x14ac:dyDescent="0.3">
      <c r="A161" s="4"/>
      <c r="B161" s="4"/>
      <c r="C161" s="4"/>
      <c r="D161" s="4"/>
      <c r="E161" s="4"/>
      <c r="F161" s="4"/>
      <c r="G161" s="248"/>
      <c r="H161" s="4"/>
      <c r="I161" s="4"/>
      <c r="J161" s="4"/>
      <c r="K161" s="4"/>
      <c r="L161" s="4"/>
      <c r="M161" s="248"/>
      <c r="N161" s="248"/>
      <c r="O161" s="248"/>
      <c r="P161" s="248"/>
      <c r="Q161" s="24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row>
    <row r="162" spans="1:71" x14ac:dyDescent="0.3">
      <c r="A162" s="4"/>
      <c r="B162" s="4"/>
      <c r="C162" s="4"/>
      <c r="D162" s="4"/>
      <c r="E162" s="4"/>
      <c r="F162" s="4"/>
      <c r="G162" s="248"/>
      <c r="H162" s="4"/>
      <c r="I162" s="4"/>
      <c r="J162" s="4"/>
      <c r="K162" s="4"/>
      <c r="L162" s="4"/>
      <c r="M162" s="248"/>
      <c r="N162" s="248"/>
      <c r="O162" s="248"/>
      <c r="P162" s="248"/>
      <c r="Q162" s="24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row>
    <row r="163" spans="1:71" x14ac:dyDescent="0.3">
      <c r="A163" s="4"/>
      <c r="B163" s="4"/>
      <c r="C163" s="4"/>
      <c r="D163" s="4"/>
      <c r="E163" s="4"/>
      <c r="F163" s="4"/>
      <c r="G163" s="248"/>
      <c r="H163" s="4"/>
      <c r="I163" s="4"/>
      <c r="J163" s="4"/>
      <c r="K163" s="4"/>
      <c r="L163" s="4"/>
      <c r="M163" s="248"/>
      <c r="N163" s="248"/>
      <c r="O163" s="248"/>
      <c r="P163" s="248"/>
      <c r="Q163" s="248"/>
      <c r="R163" s="248"/>
      <c r="S163" s="248"/>
      <c r="T163" s="248"/>
      <c r="U163" s="248"/>
      <c r="V163" s="248"/>
      <c r="W163" s="248"/>
      <c r="X163" s="248"/>
      <c r="Y163" s="248"/>
      <c r="Z163" s="248"/>
      <c r="AA163" s="248"/>
      <c r="AB163" s="248"/>
      <c r="AC163" s="248"/>
      <c r="AD163" s="248"/>
      <c r="AE163" s="248"/>
      <c r="AF163" s="248"/>
      <c r="AG163" s="248"/>
      <c r="AH163" s="248"/>
      <c r="AI163" s="248"/>
      <c r="AJ163" s="248"/>
      <c r="AK163" s="248"/>
      <c r="AL163" s="248"/>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row>
    <row r="164" spans="1:71" x14ac:dyDescent="0.3">
      <c r="A164" s="4"/>
      <c r="B164" s="4"/>
      <c r="C164" s="4"/>
      <c r="D164" s="4"/>
      <c r="E164" s="4"/>
      <c r="F164" s="4"/>
      <c r="G164" s="248"/>
      <c r="H164" s="4"/>
      <c r="I164" s="4"/>
      <c r="J164" s="4"/>
      <c r="K164" s="4"/>
      <c r="L164" s="4"/>
      <c r="M164" s="248"/>
      <c r="N164" s="248"/>
      <c r="O164" s="248"/>
      <c r="P164" s="248"/>
      <c r="Q164" s="248"/>
      <c r="R164" s="248"/>
      <c r="S164" s="248"/>
      <c r="T164" s="248"/>
      <c r="U164" s="248"/>
      <c r="V164" s="248"/>
      <c r="W164" s="248"/>
      <c r="X164" s="248"/>
      <c r="Y164" s="248"/>
      <c r="Z164" s="248"/>
      <c r="AA164" s="248"/>
      <c r="AB164" s="248"/>
      <c r="AC164" s="248"/>
      <c r="AD164" s="248"/>
      <c r="AE164" s="248"/>
      <c r="AF164" s="248"/>
      <c r="AG164" s="248"/>
      <c r="AH164" s="248"/>
      <c r="AI164" s="248"/>
      <c r="AJ164" s="248"/>
      <c r="AK164" s="248"/>
      <c r="AL164" s="248"/>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row>
    <row r="165" spans="1:71" x14ac:dyDescent="0.3">
      <c r="A165" s="4"/>
      <c r="B165" s="4"/>
      <c r="C165" s="4"/>
      <c r="D165" s="4"/>
      <c r="E165" s="4"/>
      <c r="F165" s="4"/>
      <c r="G165" s="248"/>
      <c r="H165" s="4"/>
      <c r="I165" s="4"/>
      <c r="J165" s="4"/>
      <c r="K165" s="4"/>
      <c r="L165" s="4"/>
      <c r="M165" s="248"/>
      <c r="N165" s="248"/>
      <c r="O165" s="248"/>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8"/>
      <c r="AL165" s="248"/>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spans="1:71" x14ac:dyDescent="0.3">
      <c r="A166" s="4"/>
      <c r="B166" s="4"/>
      <c r="C166" s="4"/>
      <c r="D166" s="4"/>
      <c r="E166" s="4"/>
      <c r="F166" s="4"/>
      <c r="G166" s="248"/>
      <c r="H166" s="4"/>
      <c r="I166" s="4"/>
      <c r="J166" s="4"/>
      <c r="K166" s="4"/>
      <c r="L166" s="4"/>
      <c r="M166" s="248"/>
      <c r="N166" s="248"/>
      <c r="O166" s="248"/>
      <c r="P166" s="248"/>
      <c r="Q166" s="248"/>
      <c r="R166" s="248"/>
      <c r="S166" s="248"/>
      <c r="T166" s="248"/>
      <c r="U166" s="248"/>
      <c r="V166" s="248"/>
      <c r="W166" s="248"/>
      <c r="X166" s="248"/>
      <c r="Y166" s="248"/>
      <c r="Z166" s="248"/>
      <c r="AA166" s="248"/>
      <c r="AB166" s="248"/>
      <c r="AC166" s="248"/>
      <c r="AD166" s="248"/>
      <c r="AE166" s="248"/>
      <c r="AF166" s="248"/>
      <c r="AG166" s="248"/>
      <c r="AH166" s="248"/>
      <c r="AI166" s="248"/>
      <c r="AJ166" s="248"/>
      <c r="AK166" s="248"/>
      <c r="AL166" s="248"/>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spans="1:71" x14ac:dyDescent="0.3">
      <c r="A167" s="4"/>
      <c r="B167" s="4"/>
      <c r="C167" s="4"/>
      <c r="D167" s="4"/>
      <c r="E167" s="4"/>
      <c r="F167" s="4"/>
      <c r="G167" s="248"/>
      <c r="H167" s="4"/>
      <c r="I167" s="4"/>
      <c r="J167" s="4"/>
      <c r="K167" s="4"/>
      <c r="L167" s="4"/>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c r="AI167" s="248"/>
      <c r="AJ167" s="248"/>
      <c r="AK167" s="248"/>
      <c r="AL167" s="248"/>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spans="1:71" x14ac:dyDescent="0.3">
      <c r="A168" s="4"/>
      <c r="B168" s="4"/>
      <c r="C168" s="4"/>
      <c r="D168" s="4"/>
      <c r="E168" s="4"/>
      <c r="F168" s="4"/>
      <c r="G168" s="248"/>
      <c r="H168" s="4"/>
      <c r="I168" s="4"/>
      <c r="J168" s="4"/>
      <c r="K168" s="4"/>
      <c r="L168" s="4"/>
      <c r="M168" s="248"/>
      <c r="N168" s="248"/>
      <c r="O168" s="248"/>
      <c r="P168" s="248"/>
      <c r="Q168" s="248"/>
      <c r="R168" s="248"/>
      <c r="S168" s="248"/>
      <c r="T168" s="248"/>
      <c r="U168" s="248"/>
      <c r="V168" s="248"/>
      <c r="W168" s="248"/>
      <c r="X168" s="248"/>
      <c r="Y168" s="248"/>
      <c r="Z168" s="248"/>
      <c r="AA168" s="248"/>
      <c r="AB168" s="248"/>
      <c r="AC168" s="248"/>
      <c r="AD168" s="248"/>
      <c r="AE168" s="248"/>
      <c r="AF168" s="248"/>
      <c r="AG168" s="248"/>
      <c r="AH168" s="248"/>
      <c r="AI168" s="248"/>
      <c r="AJ168" s="248"/>
      <c r="AK168" s="248"/>
      <c r="AL168" s="248"/>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spans="1:71" x14ac:dyDescent="0.3">
      <c r="A169" s="4"/>
      <c r="B169" s="4"/>
      <c r="C169" s="4"/>
      <c r="D169" s="4"/>
      <c r="E169" s="4"/>
      <c r="F169" s="4"/>
      <c r="G169" s="248"/>
      <c r="H169" s="4"/>
      <c r="I169" s="4"/>
      <c r="J169" s="4"/>
      <c r="K169" s="4"/>
      <c r="L169" s="4"/>
      <c r="M169" s="248"/>
      <c r="N169" s="248"/>
      <c r="O169" s="248"/>
      <c r="P169" s="248"/>
      <c r="Q169" s="248"/>
      <c r="R169" s="248"/>
      <c r="S169" s="248"/>
      <c r="T169" s="248"/>
      <c r="U169" s="248"/>
      <c r="V169" s="248"/>
      <c r="W169" s="248"/>
      <c r="X169" s="248"/>
      <c r="Y169" s="248"/>
      <c r="Z169" s="248"/>
      <c r="AA169" s="248"/>
      <c r="AB169" s="248"/>
      <c r="AC169" s="248"/>
      <c r="AD169" s="248"/>
      <c r="AE169" s="248"/>
      <c r="AF169" s="248"/>
      <c r="AG169" s="248"/>
      <c r="AH169" s="248"/>
      <c r="AI169" s="248"/>
      <c r="AJ169" s="248"/>
      <c r="AK169" s="248"/>
      <c r="AL169" s="248"/>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spans="1:71" x14ac:dyDescent="0.3">
      <c r="A170" s="4"/>
      <c r="B170" s="4"/>
      <c r="C170" s="4"/>
      <c r="D170" s="4"/>
      <c r="E170" s="4"/>
      <c r="F170" s="4"/>
      <c r="G170" s="248"/>
      <c r="H170" s="4"/>
      <c r="I170" s="4"/>
      <c r="J170" s="4"/>
      <c r="K170" s="4"/>
      <c r="L170" s="4"/>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8"/>
      <c r="AL170" s="248"/>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spans="1:71" x14ac:dyDescent="0.3">
      <c r="A171" s="4"/>
      <c r="B171" s="4"/>
      <c r="C171" s="4"/>
      <c r="D171" s="4"/>
      <c r="E171" s="4"/>
      <c r="F171" s="4"/>
      <c r="G171" s="248"/>
      <c r="H171" s="4"/>
      <c r="I171" s="4"/>
      <c r="J171" s="4"/>
      <c r="K171" s="4"/>
      <c r="L171" s="4"/>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c r="AL171" s="248"/>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spans="1:71" x14ac:dyDescent="0.3">
      <c r="A172" s="4"/>
      <c r="B172" s="4"/>
      <c r="C172" s="4"/>
      <c r="D172" s="4"/>
      <c r="E172" s="4"/>
      <c r="F172" s="4"/>
      <c r="G172" s="248"/>
      <c r="H172" s="4"/>
      <c r="I172" s="4"/>
      <c r="J172" s="4"/>
      <c r="K172" s="4"/>
      <c r="L172" s="4"/>
      <c r="M172" s="248"/>
      <c r="N172" s="248"/>
      <c r="O172" s="248"/>
      <c r="P172" s="248"/>
      <c r="Q172" s="248"/>
      <c r="R172" s="248"/>
      <c r="S172" s="248"/>
      <c r="T172" s="248"/>
      <c r="U172" s="248"/>
      <c r="V172" s="248"/>
      <c r="W172" s="248"/>
      <c r="X172" s="248"/>
      <c r="Y172" s="248"/>
      <c r="Z172" s="248"/>
      <c r="AA172" s="248"/>
      <c r="AB172" s="248"/>
      <c r="AC172" s="248"/>
      <c r="AD172" s="248"/>
      <c r="AE172" s="248"/>
      <c r="AF172" s="248"/>
      <c r="AG172" s="248"/>
      <c r="AH172" s="248"/>
      <c r="AI172" s="248"/>
      <c r="AJ172" s="248"/>
      <c r="AK172" s="248"/>
      <c r="AL172" s="248"/>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spans="1:71" x14ac:dyDescent="0.3">
      <c r="A173" s="4"/>
      <c r="B173" s="4"/>
      <c r="C173" s="4"/>
      <c r="D173" s="4"/>
      <c r="E173" s="4"/>
      <c r="F173" s="4"/>
      <c r="G173" s="248"/>
      <c r="H173" s="4"/>
      <c r="I173" s="4"/>
      <c r="J173" s="4"/>
      <c r="K173" s="4"/>
      <c r="L173" s="4"/>
      <c r="M173" s="248"/>
      <c r="N173" s="248"/>
      <c r="O173" s="248"/>
      <c r="P173" s="248"/>
      <c r="Q173" s="248"/>
      <c r="R173" s="248"/>
      <c r="S173" s="248"/>
      <c r="T173" s="248"/>
      <c r="U173" s="248"/>
      <c r="V173" s="248"/>
      <c r="W173" s="248"/>
      <c r="X173" s="248"/>
      <c r="Y173" s="248"/>
      <c r="Z173" s="248"/>
      <c r="AA173" s="248"/>
      <c r="AB173" s="248"/>
      <c r="AC173" s="248"/>
      <c r="AD173" s="248"/>
      <c r="AE173" s="248"/>
      <c r="AF173" s="248"/>
      <c r="AG173" s="248"/>
      <c r="AH173" s="248"/>
      <c r="AI173" s="248"/>
      <c r="AJ173" s="248"/>
      <c r="AK173" s="248"/>
      <c r="AL173" s="248"/>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spans="1:71" x14ac:dyDescent="0.3">
      <c r="A174" s="4"/>
      <c r="B174" s="4"/>
      <c r="C174" s="4"/>
      <c r="D174" s="4"/>
      <c r="E174" s="4"/>
      <c r="F174" s="4"/>
      <c r="G174" s="248"/>
      <c r="H174" s="4"/>
      <c r="I174" s="4"/>
      <c r="J174" s="4"/>
      <c r="K174" s="4"/>
      <c r="L174" s="4"/>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248"/>
      <c r="AK174" s="248"/>
      <c r="AL174" s="248"/>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spans="1:71" x14ac:dyDescent="0.3">
      <c r="A175" s="4"/>
      <c r="B175" s="4"/>
      <c r="C175" s="4"/>
      <c r="D175" s="4"/>
      <c r="E175" s="4"/>
      <c r="F175" s="4"/>
      <c r="G175" s="248"/>
      <c r="H175" s="4"/>
      <c r="I175" s="4"/>
      <c r="J175" s="4"/>
      <c r="K175" s="4"/>
      <c r="L175" s="4"/>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spans="1:71" x14ac:dyDescent="0.3">
      <c r="A176" s="4"/>
      <c r="B176" s="4"/>
      <c r="C176" s="4"/>
      <c r="D176" s="4"/>
      <c r="E176" s="4"/>
      <c r="F176" s="4"/>
      <c r="G176" s="248"/>
      <c r="H176" s="4"/>
      <c r="I176" s="4"/>
      <c r="J176" s="4"/>
      <c r="K176" s="4"/>
      <c r="L176" s="4"/>
      <c r="M176" s="248"/>
      <c r="N176" s="248"/>
      <c r="O176" s="248"/>
      <c r="P176" s="248"/>
      <c r="Q176" s="248"/>
      <c r="R176" s="248"/>
      <c r="S176" s="248"/>
      <c r="T176" s="248"/>
      <c r="U176" s="248"/>
      <c r="V176" s="248"/>
      <c r="W176" s="248"/>
      <c r="X176" s="248"/>
      <c r="Y176" s="248"/>
      <c r="Z176" s="248"/>
      <c r="AA176" s="248"/>
      <c r="AB176" s="248"/>
      <c r="AC176" s="248"/>
      <c r="AD176" s="248"/>
      <c r="AE176" s="248"/>
      <c r="AF176" s="248"/>
      <c r="AG176" s="248"/>
      <c r="AH176" s="248"/>
      <c r="AI176" s="248"/>
      <c r="AJ176" s="248"/>
      <c r="AK176" s="248"/>
      <c r="AL176" s="248"/>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spans="1:71" x14ac:dyDescent="0.3">
      <c r="A177" s="4"/>
      <c r="B177" s="4"/>
      <c r="C177" s="4"/>
      <c r="D177" s="4"/>
      <c r="E177" s="4"/>
      <c r="F177" s="4"/>
      <c r="G177" s="248"/>
      <c r="H177" s="4"/>
      <c r="I177" s="4"/>
      <c r="J177" s="4"/>
      <c r="K177" s="4"/>
      <c r="L177" s="4"/>
      <c r="M177" s="248"/>
      <c r="N177" s="248"/>
      <c r="O177" s="248"/>
      <c r="P177" s="248"/>
      <c r="Q177" s="248"/>
      <c r="R177" s="248"/>
      <c r="S177" s="248"/>
      <c r="T177" s="248"/>
      <c r="U177" s="248"/>
      <c r="V177" s="248"/>
      <c r="W177" s="248"/>
      <c r="X177" s="248"/>
      <c r="Y177" s="248"/>
      <c r="Z177" s="248"/>
      <c r="AA177" s="248"/>
      <c r="AB177" s="248"/>
      <c r="AC177" s="248"/>
      <c r="AD177" s="248"/>
      <c r="AE177" s="248"/>
      <c r="AF177" s="248"/>
      <c r="AG177" s="248"/>
      <c r="AH177" s="248"/>
      <c r="AI177" s="248"/>
      <c r="AJ177" s="248"/>
      <c r="AK177" s="248"/>
      <c r="AL177" s="248"/>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spans="1:71" x14ac:dyDescent="0.3">
      <c r="A178" s="4"/>
      <c r="B178" s="4"/>
      <c r="C178" s="4"/>
      <c r="D178" s="4"/>
      <c r="E178" s="4"/>
      <c r="F178" s="4"/>
      <c r="G178" s="248"/>
      <c r="H178" s="4"/>
      <c r="I178" s="4"/>
      <c r="J178" s="4"/>
      <c r="K178" s="4"/>
      <c r="L178" s="4"/>
      <c r="M178" s="248"/>
      <c r="N178" s="248"/>
      <c r="O178" s="248"/>
      <c r="P178" s="248"/>
      <c r="Q178" s="248"/>
      <c r="R178" s="248"/>
      <c r="S178" s="248"/>
      <c r="T178" s="248"/>
      <c r="U178" s="248"/>
      <c r="V178" s="248"/>
      <c r="W178" s="248"/>
      <c r="X178" s="248"/>
      <c r="Y178" s="248"/>
      <c r="Z178" s="248"/>
      <c r="AA178" s="248"/>
      <c r="AB178" s="248"/>
      <c r="AC178" s="248"/>
      <c r="AD178" s="248"/>
      <c r="AE178" s="248"/>
      <c r="AF178" s="248"/>
      <c r="AG178" s="248"/>
      <c r="AH178" s="248"/>
      <c r="AI178" s="248"/>
      <c r="AJ178" s="248"/>
      <c r="AK178" s="248"/>
      <c r="AL178" s="248"/>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row>
    <row r="179" spans="1:71" x14ac:dyDescent="0.3">
      <c r="A179" s="4"/>
      <c r="B179" s="4"/>
      <c r="C179" s="4"/>
      <c r="D179" s="4"/>
      <c r="E179" s="4"/>
      <c r="F179" s="4"/>
      <c r="G179" s="248"/>
      <c r="H179" s="4"/>
      <c r="I179" s="4"/>
      <c r="J179" s="4"/>
      <c r="K179" s="4"/>
      <c r="L179" s="4"/>
      <c r="M179" s="248"/>
      <c r="N179" s="248"/>
      <c r="O179" s="248"/>
      <c r="P179" s="248"/>
      <c r="Q179" s="248"/>
      <c r="R179" s="248"/>
      <c r="S179" s="248"/>
      <c r="T179" s="248"/>
      <c r="U179" s="248"/>
      <c r="V179" s="248"/>
      <c r="W179" s="248"/>
      <c r="X179" s="248"/>
      <c r="Y179" s="248"/>
      <c r="Z179" s="248"/>
      <c r="AA179" s="248"/>
      <c r="AB179" s="248"/>
      <c r="AC179" s="248"/>
      <c r="AD179" s="248"/>
      <c r="AE179" s="248"/>
      <c r="AF179" s="248"/>
      <c r="AG179" s="248"/>
      <c r="AH179" s="248"/>
      <c r="AI179" s="248"/>
      <c r="AJ179" s="248"/>
      <c r="AK179" s="248"/>
      <c r="AL179" s="248"/>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spans="1:71" x14ac:dyDescent="0.3">
      <c r="A180" s="4"/>
      <c r="B180" s="4"/>
      <c r="C180" s="4"/>
      <c r="D180" s="4"/>
      <c r="E180" s="4"/>
      <c r="F180" s="4"/>
      <c r="G180" s="248"/>
      <c r="H180" s="4"/>
      <c r="I180" s="4"/>
      <c r="J180" s="4"/>
      <c r="K180" s="4"/>
      <c r="L180" s="4"/>
      <c r="M180" s="248"/>
      <c r="N180" s="248"/>
      <c r="O180" s="248"/>
      <c r="P180" s="248"/>
      <c r="Q180" s="248"/>
      <c r="R180" s="248"/>
      <c r="S180" s="248"/>
      <c r="T180" s="248"/>
      <c r="U180" s="248"/>
      <c r="V180" s="248"/>
      <c r="W180" s="248"/>
      <c r="X180" s="248"/>
      <c r="Y180" s="248"/>
      <c r="Z180" s="248"/>
      <c r="AA180" s="248"/>
      <c r="AB180" s="248"/>
      <c r="AC180" s="248"/>
      <c r="AD180" s="248"/>
      <c r="AE180" s="248"/>
      <c r="AF180" s="248"/>
      <c r="AG180" s="248"/>
      <c r="AH180" s="248"/>
      <c r="AI180" s="248"/>
      <c r="AJ180" s="248"/>
      <c r="AK180" s="248"/>
      <c r="AL180" s="248"/>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spans="1:71" x14ac:dyDescent="0.3">
      <c r="A181" s="4"/>
      <c r="B181" s="4"/>
      <c r="C181" s="4"/>
      <c r="D181" s="4"/>
      <c r="E181" s="4"/>
      <c r="F181" s="4"/>
      <c r="G181" s="248"/>
      <c r="H181" s="4"/>
      <c r="I181" s="4"/>
      <c r="J181" s="4"/>
      <c r="K181" s="4"/>
      <c r="L181" s="4"/>
      <c r="M181" s="248"/>
      <c r="N181" s="248"/>
      <c r="O181" s="248"/>
      <c r="P181" s="248"/>
      <c r="Q181" s="248"/>
      <c r="R181" s="248"/>
      <c r="S181" s="248"/>
      <c r="T181" s="248"/>
      <c r="U181" s="248"/>
      <c r="V181" s="248"/>
      <c r="W181" s="248"/>
      <c r="X181" s="248"/>
      <c r="Y181" s="248"/>
      <c r="Z181" s="248"/>
      <c r="AA181" s="248"/>
      <c r="AB181" s="248"/>
      <c r="AC181" s="248"/>
      <c r="AD181" s="248"/>
      <c r="AE181" s="248"/>
      <c r="AF181" s="248"/>
      <c r="AG181" s="248"/>
      <c r="AH181" s="248"/>
      <c r="AI181" s="248"/>
      <c r="AJ181" s="248"/>
      <c r="AK181" s="248"/>
      <c r="AL181" s="248"/>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spans="1:71" x14ac:dyDescent="0.3">
      <c r="A182" s="4"/>
      <c r="B182" s="4"/>
      <c r="C182" s="4"/>
      <c r="D182" s="4"/>
      <c r="E182" s="4"/>
      <c r="F182" s="4"/>
      <c r="G182" s="248"/>
      <c r="H182" s="4"/>
      <c r="I182" s="4"/>
      <c r="J182" s="4"/>
      <c r="K182" s="4"/>
      <c r="L182" s="4"/>
      <c r="M182" s="248"/>
      <c r="N182" s="248"/>
      <c r="O182" s="248"/>
      <c r="P182" s="248"/>
      <c r="Q182" s="248"/>
      <c r="R182" s="248"/>
      <c r="S182" s="248"/>
      <c r="T182" s="248"/>
      <c r="U182" s="248"/>
      <c r="V182" s="248"/>
      <c r="W182" s="248"/>
      <c r="X182" s="248"/>
      <c r="Y182" s="248"/>
      <c r="Z182" s="248"/>
      <c r="AA182" s="248"/>
      <c r="AB182" s="248"/>
      <c r="AC182" s="248"/>
      <c r="AD182" s="248"/>
      <c r="AE182" s="248"/>
      <c r="AF182" s="248"/>
      <c r="AG182" s="248"/>
      <c r="AH182" s="248"/>
      <c r="AI182" s="248"/>
      <c r="AJ182" s="248"/>
      <c r="AK182" s="248"/>
      <c r="AL182" s="248"/>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spans="1:71" x14ac:dyDescent="0.3">
      <c r="A183" s="4"/>
      <c r="B183" s="4"/>
      <c r="C183" s="4"/>
      <c r="D183" s="4"/>
      <c r="E183" s="4"/>
      <c r="F183" s="4"/>
      <c r="G183" s="248"/>
      <c r="H183" s="4"/>
      <c r="I183" s="4"/>
      <c r="J183" s="4"/>
      <c r="K183" s="4"/>
      <c r="L183" s="4"/>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c r="AH183" s="248"/>
      <c r="AI183" s="248"/>
      <c r="AJ183" s="248"/>
      <c r="AK183" s="248"/>
      <c r="AL183" s="248"/>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spans="1:71" x14ac:dyDescent="0.3">
      <c r="A184" s="4"/>
      <c r="B184" s="4"/>
      <c r="C184" s="4"/>
      <c r="D184" s="4"/>
      <c r="E184" s="4"/>
      <c r="F184" s="4"/>
      <c r="G184" s="248"/>
      <c r="H184" s="4"/>
      <c r="I184" s="4"/>
      <c r="J184" s="4"/>
      <c r="K184" s="4"/>
      <c r="L184" s="4"/>
      <c r="M184" s="248"/>
      <c r="N184" s="248"/>
      <c r="O184" s="248"/>
      <c r="P184" s="248"/>
      <c r="Q184" s="248"/>
      <c r="R184" s="248"/>
      <c r="S184" s="248"/>
      <c r="T184" s="248"/>
      <c r="U184" s="248"/>
      <c r="V184" s="248"/>
      <c r="W184" s="248"/>
      <c r="X184" s="248"/>
      <c r="Y184" s="248"/>
      <c r="Z184" s="248"/>
      <c r="AA184" s="248"/>
      <c r="AB184" s="248"/>
      <c r="AC184" s="248"/>
      <c r="AD184" s="248"/>
      <c r="AE184" s="248"/>
      <c r="AF184" s="248"/>
      <c r="AG184" s="248"/>
      <c r="AH184" s="248"/>
      <c r="AI184" s="248"/>
      <c r="AJ184" s="248"/>
      <c r="AK184" s="248"/>
      <c r="AL184" s="248"/>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spans="1:71" x14ac:dyDescent="0.3">
      <c r="A185" s="4"/>
      <c r="B185" s="4"/>
      <c r="C185" s="4"/>
      <c r="D185" s="4"/>
      <c r="E185" s="4"/>
      <c r="F185" s="4"/>
      <c r="G185" s="248"/>
      <c r="H185" s="4"/>
      <c r="I185" s="4"/>
      <c r="J185" s="4"/>
      <c r="K185" s="4"/>
      <c r="L185" s="4"/>
      <c r="M185" s="248"/>
      <c r="N185" s="248"/>
      <c r="O185" s="248"/>
      <c r="P185" s="248"/>
      <c r="Q185" s="248"/>
      <c r="R185" s="248"/>
      <c r="S185" s="248"/>
      <c r="T185" s="248"/>
      <c r="U185" s="248"/>
      <c r="V185" s="248"/>
      <c r="W185" s="248"/>
      <c r="X185" s="248"/>
      <c r="Y185" s="248"/>
      <c r="Z185" s="248"/>
      <c r="AA185" s="248"/>
      <c r="AB185" s="248"/>
      <c r="AC185" s="248"/>
      <c r="AD185" s="248"/>
      <c r="AE185" s="248"/>
      <c r="AF185" s="248"/>
      <c r="AG185" s="248"/>
      <c r="AH185" s="248"/>
      <c r="AI185" s="248"/>
      <c r="AJ185" s="248"/>
      <c r="AK185" s="248"/>
      <c r="AL185" s="248"/>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spans="1:71" x14ac:dyDescent="0.3">
      <c r="A186" s="4"/>
      <c r="B186" s="4"/>
      <c r="C186" s="4"/>
      <c r="D186" s="4"/>
      <c r="E186" s="4"/>
      <c r="F186" s="4"/>
      <c r="G186" s="248"/>
      <c r="H186" s="4"/>
      <c r="I186" s="4"/>
      <c r="J186" s="4"/>
      <c r="K186" s="4"/>
      <c r="L186" s="4"/>
      <c r="M186" s="248"/>
      <c r="N186" s="248"/>
      <c r="O186" s="248"/>
      <c r="P186" s="248"/>
      <c r="Q186" s="248"/>
      <c r="R186" s="248"/>
      <c r="S186" s="248"/>
      <c r="T186" s="248"/>
      <c r="U186" s="248"/>
      <c r="V186" s="248"/>
      <c r="W186" s="248"/>
      <c r="X186" s="248"/>
      <c r="Y186" s="248"/>
      <c r="Z186" s="248"/>
      <c r="AA186" s="248"/>
      <c r="AB186" s="248"/>
      <c r="AC186" s="248"/>
      <c r="AD186" s="248"/>
      <c r="AE186" s="248"/>
      <c r="AF186" s="248"/>
      <c r="AG186" s="248"/>
      <c r="AH186" s="248"/>
      <c r="AI186" s="248"/>
      <c r="AJ186" s="248"/>
      <c r="AK186" s="248"/>
      <c r="AL186" s="248"/>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spans="1:71" x14ac:dyDescent="0.3">
      <c r="A187" s="4"/>
      <c r="B187" s="4"/>
      <c r="C187" s="4"/>
      <c r="D187" s="4"/>
      <c r="E187" s="4"/>
      <c r="F187" s="4"/>
      <c r="G187" s="248"/>
      <c r="H187" s="4"/>
      <c r="I187" s="4"/>
      <c r="J187" s="4"/>
      <c r="K187" s="4"/>
      <c r="L187" s="4"/>
      <c r="M187" s="248"/>
      <c r="N187" s="248"/>
      <c r="O187" s="248"/>
      <c r="P187" s="248"/>
      <c r="Q187" s="248"/>
      <c r="R187" s="248"/>
      <c r="S187" s="248"/>
      <c r="T187" s="248"/>
      <c r="U187" s="248"/>
      <c r="V187" s="248"/>
      <c r="W187" s="248"/>
      <c r="X187" s="248"/>
      <c r="Y187" s="248"/>
      <c r="Z187" s="248"/>
      <c r="AA187" s="248"/>
      <c r="AB187" s="248"/>
      <c r="AC187" s="248"/>
      <c r="AD187" s="248"/>
      <c r="AE187" s="248"/>
      <c r="AF187" s="248"/>
      <c r="AG187" s="248"/>
      <c r="AH187" s="248"/>
      <c r="AI187" s="248"/>
      <c r="AJ187" s="248"/>
      <c r="AK187" s="248"/>
      <c r="AL187" s="248"/>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spans="1:71" x14ac:dyDescent="0.3">
      <c r="A188" s="4"/>
      <c r="B188" s="4"/>
      <c r="C188" s="4"/>
      <c r="D188" s="4"/>
      <c r="E188" s="4"/>
      <c r="F188" s="4"/>
      <c r="G188" s="248"/>
      <c r="H188" s="4"/>
      <c r="I188" s="4"/>
      <c r="J188" s="4"/>
      <c r="K188" s="4"/>
      <c r="L188" s="4"/>
      <c r="M188" s="248"/>
      <c r="N188" s="248"/>
      <c r="O188" s="248"/>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spans="1:71" x14ac:dyDescent="0.3">
      <c r="A189" s="4"/>
      <c r="B189" s="4"/>
      <c r="C189" s="4"/>
      <c r="D189" s="4"/>
      <c r="E189" s="4"/>
      <c r="F189" s="4"/>
      <c r="G189" s="248"/>
      <c r="H189" s="4"/>
      <c r="I189" s="4"/>
      <c r="J189" s="4"/>
      <c r="K189" s="4"/>
      <c r="L189" s="4"/>
      <c r="M189" s="248"/>
      <c r="N189" s="248"/>
      <c r="O189" s="248"/>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spans="1:71" x14ac:dyDescent="0.3">
      <c r="A190" s="4"/>
      <c r="B190" s="4"/>
      <c r="C190" s="4"/>
      <c r="D190" s="4"/>
      <c r="E190" s="4"/>
      <c r="F190" s="4"/>
      <c r="G190" s="248"/>
      <c r="H190" s="4"/>
      <c r="I190" s="4"/>
      <c r="J190" s="4"/>
      <c r="K190" s="4"/>
      <c r="L190" s="4"/>
      <c r="M190" s="248"/>
      <c r="N190" s="248"/>
      <c r="O190" s="248"/>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spans="1:71" x14ac:dyDescent="0.3">
      <c r="A191" s="4"/>
      <c r="B191" s="4"/>
      <c r="C191" s="4"/>
      <c r="D191" s="4"/>
      <c r="E191" s="4"/>
      <c r="F191" s="4"/>
      <c r="G191" s="248"/>
      <c r="H191" s="4"/>
      <c r="I191" s="4"/>
      <c r="J191" s="4"/>
      <c r="K191" s="4"/>
      <c r="L191" s="4"/>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K191" s="248"/>
      <c r="AL191" s="248"/>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spans="1:71" x14ac:dyDescent="0.3">
      <c r="A192" s="4"/>
      <c r="B192" s="4"/>
      <c r="C192" s="4"/>
      <c r="D192" s="4"/>
      <c r="E192" s="4"/>
      <c r="F192" s="4"/>
      <c r="G192" s="248"/>
      <c r="H192" s="4"/>
      <c r="I192" s="4"/>
      <c r="J192" s="4"/>
      <c r="K192" s="4"/>
      <c r="L192" s="4"/>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spans="1:71" x14ac:dyDescent="0.3">
      <c r="A193" s="4"/>
      <c r="B193" s="4"/>
      <c r="C193" s="4"/>
      <c r="D193" s="4"/>
      <c r="E193" s="4"/>
      <c r="F193" s="4"/>
      <c r="G193" s="248"/>
      <c r="H193" s="4"/>
      <c r="I193" s="4"/>
      <c r="J193" s="4"/>
      <c r="K193" s="4"/>
      <c r="L193" s="4"/>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spans="1:71" x14ac:dyDescent="0.3">
      <c r="A194" s="4"/>
      <c r="B194" s="4"/>
      <c r="C194" s="4"/>
      <c r="D194" s="4"/>
      <c r="E194" s="4"/>
      <c r="F194" s="4"/>
      <c r="G194" s="248"/>
      <c r="H194" s="4"/>
      <c r="I194" s="4"/>
      <c r="J194" s="4"/>
      <c r="K194" s="4"/>
      <c r="L194" s="4"/>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spans="1:71" x14ac:dyDescent="0.3">
      <c r="A195" s="4"/>
      <c r="B195" s="4"/>
      <c r="C195" s="4"/>
      <c r="D195" s="4"/>
      <c r="E195" s="4"/>
      <c r="F195" s="4"/>
      <c r="G195" s="248"/>
      <c r="H195" s="4"/>
      <c r="I195" s="4"/>
      <c r="J195" s="4"/>
      <c r="K195" s="4"/>
      <c r="L195" s="4"/>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spans="1:71" x14ac:dyDescent="0.3">
      <c r="A196" s="4"/>
      <c r="B196" s="4"/>
      <c r="C196" s="4"/>
      <c r="D196" s="4"/>
      <c r="E196" s="4"/>
      <c r="F196" s="4"/>
      <c r="G196" s="248"/>
      <c r="H196" s="4"/>
      <c r="I196" s="4"/>
      <c r="J196" s="4"/>
      <c r="K196" s="4"/>
      <c r="L196" s="4"/>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spans="1:71" x14ac:dyDescent="0.3">
      <c r="A197" s="4"/>
      <c r="B197" s="4"/>
      <c r="C197" s="4"/>
      <c r="D197" s="4"/>
      <c r="E197" s="4"/>
      <c r="F197" s="4"/>
      <c r="G197" s="248"/>
      <c r="H197" s="4"/>
      <c r="I197" s="4"/>
      <c r="J197" s="4"/>
      <c r="K197" s="4"/>
      <c r="L197" s="4"/>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spans="1:71" x14ac:dyDescent="0.3">
      <c r="A198" s="4"/>
      <c r="B198" s="4"/>
      <c r="C198" s="4"/>
      <c r="D198" s="4"/>
      <c r="E198" s="4"/>
      <c r="F198" s="4"/>
      <c r="G198" s="248"/>
      <c r="H198" s="4"/>
      <c r="I198" s="4"/>
      <c r="J198" s="4"/>
      <c r="K198" s="4"/>
      <c r="L198" s="4"/>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spans="1:71" x14ac:dyDescent="0.3">
      <c r="A199" s="4"/>
      <c r="B199" s="4"/>
      <c r="C199" s="4"/>
      <c r="D199" s="4"/>
      <c r="E199" s="4"/>
      <c r="F199" s="4"/>
      <c r="G199" s="248"/>
      <c r="H199" s="4"/>
      <c r="I199" s="4"/>
      <c r="J199" s="4"/>
      <c r="K199" s="4"/>
      <c r="L199" s="4"/>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spans="1:71" x14ac:dyDescent="0.3">
      <c r="A200" s="4"/>
      <c r="B200" s="4"/>
      <c r="C200" s="4"/>
      <c r="D200" s="4"/>
      <c r="E200" s="4"/>
      <c r="F200" s="4"/>
      <c r="G200" s="248"/>
      <c r="H200" s="4"/>
      <c r="I200" s="4"/>
      <c r="J200" s="4"/>
      <c r="K200" s="4"/>
      <c r="L200" s="4"/>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spans="1:71" x14ac:dyDescent="0.3">
      <c r="A201" s="4"/>
      <c r="B201" s="4"/>
      <c r="C201" s="4"/>
      <c r="D201" s="4"/>
      <c r="E201" s="4"/>
      <c r="F201" s="4"/>
      <c r="G201" s="248"/>
      <c r="H201" s="4"/>
      <c r="I201" s="4"/>
      <c r="J201" s="4"/>
      <c r="K201" s="4"/>
      <c r="L201" s="4"/>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row>
    <row r="202" spans="1:71" x14ac:dyDescent="0.3">
      <c r="A202" s="4"/>
      <c r="B202" s="4"/>
      <c r="C202" s="4"/>
      <c r="D202" s="4"/>
      <c r="E202" s="4"/>
      <c r="F202" s="4"/>
      <c r="G202" s="248"/>
      <c r="H202" s="4"/>
      <c r="I202" s="4"/>
      <c r="J202" s="4"/>
      <c r="K202" s="4"/>
      <c r="L202" s="4"/>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spans="1:71" x14ac:dyDescent="0.3">
      <c r="A203" s="4"/>
      <c r="B203" s="4"/>
      <c r="C203" s="4"/>
      <c r="D203" s="4"/>
      <c r="E203" s="4"/>
      <c r="F203" s="4"/>
      <c r="G203" s="248"/>
      <c r="H203" s="4"/>
      <c r="I203" s="4"/>
      <c r="J203" s="4"/>
      <c r="K203" s="4"/>
      <c r="L203" s="4"/>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spans="1:71" x14ac:dyDescent="0.3">
      <c r="A204" s="4"/>
      <c r="B204" s="4"/>
      <c r="C204" s="4"/>
      <c r="D204" s="4"/>
      <c r="E204" s="4"/>
      <c r="F204" s="4"/>
      <c r="G204" s="248"/>
      <c r="H204" s="4"/>
      <c r="I204" s="4"/>
      <c r="J204" s="4"/>
      <c r="K204" s="4"/>
      <c r="L204" s="4"/>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spans="1:71" x14ac:dyDescent="0.3">
      <c r="A205" s="4"/>
      <c r="B205" s="4"/>
      <c r="C205" s="4"/>
      <c r="D205" s="4"/>
      <c r="E205" s="4"/>
      <c r="F205" s="4"/>
      <c r="G205" s="248"/>
      <c r="H205" s="4"/>
      <c r="I205" s="4"/>
      <c r="J205" s="4"/>
      <c r="K205" s="4"/>
      <c r="L205" s="4"/>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spans="1:71" x14ac:dyDescent="0.3">
      <c r="A206" s="4"/>
      <c r="B206" s="4"/>
      <c r="C206" s="4"/>
      <c r="D206" s="4"/>
      <c r="E206" s="4"/>
      <c r="F206" s="4"/>
      <c r="G206" s="248"/>
      <c r="H206" s="4"/>
      <c r="I206" s="4"/>
      <c r="J206" s="4"/>
      <c r="K206" s="4"/>
      <c r="L206" s="4"/>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spans="1:71" x14ac:dyDescent="0.3">
      <c r="A207" s="4"/>
      <c r="B207" s="4"/>
      <c r="C207" s="4"/>
      <c r="D207" s="4"/>
      <c r="E207" s="4"/>
      <c r="F207" s="4"/>
      <c r="G207" s="248"/>
      <c r="H207" s="4"/>
      <c r="I207" s="4"/>
      <c r="J207" s="4"/>
      <c r="K207" s="4"/>
      <c r="L207" s="4"/>
      <c r="M207" s="248"/>
      <c r="N207" s="248"/>
      <c r="O207" s="248"/>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spans="1:71" x14ac:dyDescent="0.3">
      <c r="A208" s="4"/>
      <c r="B208" s="4"/>
      <c r="C208" s="4"/>
      <c r="D208" s="4"/>
      <c r="E208" s="4"/>
      <c r="F208" s="4"/>
      <c r="G208" s="248"/>
      <c r="H208" s="4"/>
      <c r="I208" s="4"/>
      <c r="J208" s="4"/>
      <c r="K208" s="4"/>
      <c r="L208" s="4"/>
      <c r="M208" s="248"/>
      <c r="N208" s="248"/>
      <c r="O208" s="248"/>
      <c r="P208" s="248"/>
      <c r="Q208" s="248"/>
      <c r="R208" s="248"/>
      <c r="S208" s="248"/>
      <c r="T208" s="248"/>
      <c r="U208" s="248"/>
      <c r="V208" s="248"/>
      <c r="W208" s="248"/>
      <c r="X208" s="248"/>
      <c r="Y208" s="248"/>
      <c r="Z208" s="248"/>
      <c r="AA208" s="248"/>
      <c r="AB208" s="248"/>
      <c r="AC208" s="248"/>
      <c r="AD208" s="248"/>
      <c r="AE208" s="248"/>
      <c r="AF208" s="248"/>
      <c r="AG208" s="248"/>
      <c r="AH208" s="248"/>
      <c r="AI208" s="248"/>
      <c r="AJ208" s="248"/>
      <c r="AK208" s="248"/>
      <c r="AL208" s="248"/>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spans="1:71" x14ac:dyDescent="0.3">
      <c r="A209" s="4"/>
      <c r="B209" s="4"/>
      <c r="C209" s="4"/>
      <c r="D209" s="4"/>
      <c r="E209" s="4"/>
      <c r="F209" s="4"/>
      <c r="G209" s="248"/>
      <c r="H209" s="4"/>
      <c r="I209" s="4"/>
      <c r="J209" s="4"/>
      <c r="K209" s="4"/>
      <c r="L209" s="4"/>
      <c r="M209" s="248"/>
      <c r="N209" s="248"/>
      <c r="O209" s="248"/>
      <c r="P209" s="248"/>
      <c r="Q209" s="248"/>
      <c r="R209" s="248"/>
      <c r="S209" s="248"/>
      <c r="T209" s="248"/>
      <c r="U209" s="248"/>
      <c r="V209" s="248"/>
      <c r="W209" s="248"/>
      <c r="X209" s="248"/>
      <c r="Y209" s="248"/>
      <c r="Z209" s="248"/>
      <c r="AA209" s="248"/>
      <c r="AB209" s="248"/>
      <c r="AC209" s="248"/>
      <c r="AD209" s="248"/>
      <c r="AE209" s="248"/>
      <c r="AF209" s="248"/>
      <c r="AG209" s="248"/>
      <c r="AH209" s="248"/>
      <c r="AI209" s="248"/>
      <c r="AJ209" s="248"/>
      <c r="AK209" s="248"/>
      <c r="AL209" s="248"/>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spans="1:71" x14ac:dyDescent="0.3">
      <c r="A210" s="4"/>
      <c r="B210" s="4"/>
      <c r="C210" s="4"/>
      <c r="D210" s="4"/>
      <c r="E210" s="4"/>
      <c r="F210" s="4"/>
      <c r="G210" s="248"/>
      <c r="H210" s="4"/>
      <c r="I210" s="4"/>
      <c r="J210" s="4"/>
      <c r="K210" s="4"/>
      <c r="L210" s="4"/>
      <c r="M210" s="248"/>
      <c r="N210" s="248"/>
      <c r="O210" s="248"/>
      <c r="P210" s="248"/>
      <c r="Q210" s="248"/>
      <c r="R210" s="248"/>
      <c r="S210" s="248"/>
      <c r="T210" s="248"/>
      <c r="U210" s="248"/>
      <c r="V210" s="248"/>
      <c r="W210" s="248"/>
      <c r="X210" s="248"/>
      <c r="Y210" s="248"/>
      <c r="Z210" s="248"/>
      <c r="AA210" s="248"/>
      <c r="AB210" s="248"/>
      <c r="AC210" s="248"/>
      <c r="AD210" s="248"/>
      <c r="AE210" s="248"/>
      <c r="AF210" s="248"/>
      <c r="AG210" s="248"/>
      <c r="AH210" s="248"/>
      <c r="AI210" s="248"/>
      <c r="AJ210" s="248"/>
      <c r="AK210" s="248"/>
      <c r="AL210" s="248"/>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spans="1:71" x14ac:dyDescent="0.3">
      <c r="A211" s="4"/>
      <c r="B211" s="4"/>
      <c r="C211" s="4"/>
      <c r="D211" s="4"/>
      <c r="E211" s="4"/>
      <c r="F211" s="4"/>
      <c r="G211" s="248"/>
      <c r="H211" s="4"/>
      <c r="I211" s="4"/>
      <c r="J211" s="4"/>
      <c r="K211" s="4"/>
      <c r="L211" s="4"/>
      <c r="M211" s="248"/>
      <c r="N211" s="248"/>
      <c r="O211" s="248"/>
      <c r="P211" s="248"/>
      <c r="Q211" s="248"/>
      <c r="R211" s="248"/>
      <c r="S211" s="248"/>
      <c r="T211" s="248"/>
      <c r="U211" s="248"/>
      <c r="V211" s="248"/>
      <c r="W211" s="248"/>
      <c r="X211" s="248"/>
      <c r="Y211" s="248"/>
      <c r="Z211" s="248"/>
      <c r="AA211" s="248"/>
      <c r="AB211" s="248"/>
      <c r="AC211" s="248"/>
      <c r="AD211" s="248"/>
      <c r="AE211" s="248"/>
      <c r="AF211" s="248"/>
      <c r="AG211" s="248"/>
      <c r="AH211" s="248"/>
      <c r="AI211" s="248"/>
      <c r="AJ211" s="248"/>
      <c r="AK211" s="248"/>
      <c r="AL211" s="248"/>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spans="1:71" x14ac:dyDescent="0.3">
      <c r="A212" s="4"/>
      <c r="B212" s="4"/>
      <c r="C212" s="4"/>
      <c r="D212" s="4"/>
      <c r="E212" s="4"/>
      <c r="F212" s="4"/>
      <c r="G212" s="248"/>
      <c r="H212" s="4"/>
      <c r="I212" s="4"/>
      <c r="J212" s="4"/>
      <c r="K212" s="4"/>
      <c r="L212" s="4"/>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spans="1:71" x14ac:dyDescent="0.3">
      <c r="A213" s="4"/>
      <c r="B213" s="4"/>
      <c r="C213" s="4"/>
      <c r="D213" s="4"/>
      <c r="E213" s="4"/>
      <c r="F213" s="4"/>
      <c r="G213" s="248"/>
      <c r="H213" s="4"/>
      <c r="I213" s="4"/>
      <c r="J213" s="4"/>
      <c r="K213" s="4"/>
      <c r="L213" s="4"/>
      <c r="M213" s="248"/>
      <c r="N213" s="248"/>
      <c r="O213" s="248"/>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spans="1:71" x14ac:dyDescent="0.3">
      <c r="A214" s="4"/>
      <c r="B214" s="4"/>
      <c r="C214" s="4"/>
      <c r="D214" s="4"/>
      <c r="E214" s="4"/>
      <c r="F214" s="4"/>
      <c r="G214" s="248"/>
      <c r="H214" s="4"/>
      <c r="I214" s="4"/>
      <c r="J214" s="4"/>
      <c r="K214" s="4"/>
      <c r="L214" s="4"/>
      <c r="M214" s="248"/>
      <c r="N214" s="248"/>
      <c r="O214" s="248"/>
      <c r="P214" s="248"/>
      <c r="Q214" s="248"/>
      <c r="R214" s="248"/>
      <c r="S214" s="248"/>
      <c r="T214" s="248"/>
      <c r="U214" s="248"/>
      <c r="V214" s="248"/>
      <c r="W214" s="248"/>
      <c r="X214" s="248"/>
      <c r="Y214" s="248"/>
      <c r="Z214" s="248"/>
      <c r="AA214" s="248"/>
      <c r="AB214" s="248"/>
      <c r="AC214" s="248"/>
      <c r="AD214" s="248"/>
      <c r="AE214" s="248"/>
      <c r="AF214" s="248"/>
      <c r="AG214" s="248"/>
      <c r="AH214" s="248"/>
      <c r="AI214" s="248"/>
      <c r="AJ214" s="248"/>
      <c r="AK214" s="248"/>
      <c r="AL214" s="248"/>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spans="1:71" x14ac:dyDescent="0.3">
      <c r="A215" s="4"/>
      <c r="B215" s="4"/>
      <c r="C215" s="4"/>
      <c r="D215" s="4"/>
      <c r="E215" s="4"/>
      <c r="F215" s="4"/>
      <c r="G215" s="248"/>
      <c r="H215" s="4"/>
      <c r="I215" s="4"/>
      <c r="J215" s="4"/>
      <c r="K215" s="4"/>
      <c r="L215" s="4"/>
      <c r="M215" s="248"/>
      <c r="N215" s="248"/>
      <c r="O215" s="248"/>
      <c r="P215" s="248"/>
      <c r="Q215" s="248"/>
      <c r="R215" s="248"/>
      <c r="S215" s="248"/>
      <c r="T215" s="248"/>
      <c r="U215" s="248"/>
      <c r="V215" s="248"/>
      <c r="W215" s="248"/>
      <c r="X215" s="248"/>
      <c r="Y215" s="248"/>
      <c r="Z215" s="248"/>
      <c r="AA215" s="248"/>
      <c r="AB215" s="248"/>
      <c r="AC215" s="248"/>
      <c r="AD215" s="248"/>
      <c r="AE215" s="248"/>
      <c r="AF215" s="248"/>
      <c r="AG215" s="248"/>
      <c r="AH215" s="248"/>
      <c r="AI215" s="248"/>
      <c r="AJ215" s="248"/>
      <c r="AK215" s="248"/>
      <c r="AL215" s="248"/>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spans="1:71" x14ac:dyDescent="0.3">
      <c r="A216" s="4"/>
      <c r="B216" s="4"/>
      <c r="C216" s="4"/>
      <c r="D216" s="4"/>
      <c r="E216" s="4"/>
      <c r="F216" s="4"/>
      <c r="G216" s="248"/>
      <c r="H216" s="4"/>
      <c r="I216" s="4"/>
      <c r="J216" s="4"/>
      <c r="K216" s="4"/>
      <c r="L216" s="4"/>
      <c r="M216" s="248"/>
      <c r="N216" s="248"/>
      <c r="O216" s="248"/>
      <c r="P216" s="248"/>
      <c r="Q216" s="248"/>
      <c r="R216" s="248"/>
      <c r="S216" s="248"/>
      <c r="T216" s="248"/>
      <c r="U216" s="248"/>
      <c r="V216" s="248"/>
      <c r="W216" s="248"/>
      <c r="X216" s="248"/>
      <c r="Y216" s="248"/>
      <c r="Z216" s="248"/>
      <c r="AA216" s="248"/>
      <c r="AB216" s="248"/>
      <c r="AC216" s="248"/>
      <c r="AD216" s="248"/>
      <c r="AE216" s="248"/>
      <c r="AF216" s="248"/>
      <c r="AG216" s="248"/>
      <c r="AH216" s="248"/>
      <c r="AI216" s="248"/>
      <c r="AJ216" s="248"/>
      <c r="AK216" s="248"/>
      <c r="AL216" s="248"/>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spans="1:71" x14ac:dyDescent="0.3">
      <c r="A217" s="4"/>
      <c r="B217" s="4"/>
      <c r="C217" s="4"/>
      <c r="D217" s="4"/>
      <c r="E217" s="4"/>
      <c r="F217" s="4"/>
      <c r="G217" s="248"/>
      <c r="H217" s="4"/>
      <c r="I217" s="4"/>
      <c r="J217" s="4"/>
      <c r="K217" s="4"/>
      <c r="L217" s="4"/>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c r="AK217" s="248"/>
      <c r="AL217" s="248"/>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spans="1:71" x14ac:dyDescent="0.3">
      <c r="A218" s="4"/>
      <c r="B218" s="4"/>
      <c r="C218" s="4"/>
      <c r="D218" s="4"/>
      <c r="E218" s="4"/>
      <c r="F218" s="4"/>
      <c r="G218" s="248"/>
      <c r="H218" s="4"/>
      <c r="I218" s="4"/>
      <c r="J218" s="4"/>
      <c r="K218" s="4"/>
      <c r="L218" s="4"/>
      <c r="M218" s="248"/>
      <c r="N218" s="248"/>
      <c r="O218" s="248"/>
      <c r="P218" s="248"/>
      <c r="Q218" s="248"/>
      <c r="R218" s="248"/>
      <c r="S218" s="248"/>
      <c r="T218" s="248"/>
      <c r="U218" s="248"/>
      <c r="V218" s="248"/>
      <c r="W218" s="248"/>
      <c r="X218" s="248"/>
      <c r="Y218" s="248"/>
      <c r="Z218" s="248"/>
      <c r="AA218" s="248"/>
      <c r="AB218" s="248"/>
      <c r="AC218" s="248"/>
      <c r="AD218" s="248"/>
      <c r="AE218" s="248"/>
      <c r="AF218" s="248"/>
      <c r="AG218" s="248"/>
      <c r="AH218" s="248"/>
      <c r="AI218" s="248"/>
      <c r="AJ218" s="248"/>
      <c r="AK218" s="248"/>
      <c r="AL218" s="248"/>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spans="1:71" x14ac:dyDescent="0.3">
      <c r="A219" s="4"/>
      <c r="B219" s="4"/>
      <c r="C219" s="4"/>
      <c r="D219" s="4"/>
      <c r="E219" s="4"/>
      <c r="F219" s="4"/>
      <c r="G219" s="248"/>
      <c r="H219" s="4"/>
      <c r="I219" s="4"/>
      <c r="J219" s="4"/>
      <c r="K219" s="4"/>
      <c r="L219" s="4"/>
      <c r="M219" s="248"/>
      <c r="N219" s="248"/>
      <c r="O219" s="248"/>
      <c r="P219" s="248"/>
      <c r="Q219" s="248"/>
      <c r="R219" s="248"/>
      <c r="S219" s="248"/>
      <c r="T219" s="248"/>
      <c r="U219" s="248"/>
      <c r="V219" s="248"/>
      <c r="W219" s="248"/>
      <c r="X219" s="248"/>
      <c r="Y219" s="248"/>
      <c r="Z219" s="248"/>
      <c r="AA219" s="248"/>
      <c r="AB219" s="248"/>
      <c r="AC219" s="248"/>
      <c r="AD219" s="248"/>
      <c r="AE219" s="248"/>
      <c r="AF219" s="248"/>
      <c r="AG219" s="248"/>
      <c r="AH219" s="248"/>
      <c r="AI219" s="248"/>
      <c r="AJ219" s="248"/>
      <c r="AK219" s="248"/>
      <c r="AL219" s="248"/>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spans="1:71" x14ac:dyDescent="0.3">
      <c r="A220" s="4"/>
      <c r="B220" s="4"/>
      <c r="C220" s="4"/>
      <c r="D220" s="4"/>
      <c r="E220" s="4"/>
      <c r="F220" s="4"/>
      <c r="G220" s="248"/>
      <c r="H220" s="4"/>
      <c r="I220" s="4"/>
      <c r="J220" s="4"/>
      <c r="K220" s="4"/>
      <c r="L220" s="4"/>
      <c r="M220" s="248"/>
      <c r="N220" s="248"/>
      <c r="O220" s="248"/>
      <c r="P220" s="248"/>
      <c r="Q220" s="248"/>
      <c r="R220" s="248"/>
      <c r="S220" s="248"/>
      <c r="T220" s="248"/>
      <c r="U220" s="248"/>
      <c r="V220" s="248"/>
      <c r="W220" s="248"/>
      <c r="X220" s="248"/>
      <c r="Y220" s="248"/>
      <c r="Z220" s="248"/>
      <c r="AA220" s="248"/>
      <c r="AB220" s="248"/>
      <c r="AC220" s="248"/>
      <c r="AD220" s="248"/>
      <c r="AE220" s="248"/>
      <c r="AF220" s="248"/>
      <c r="AG220" s="248"/>
      <c r="AH220" s="248"/>
      <c r="AI220" s="248"/>
      <c r="AJ220" s="248"/>
      <c r="AK220" s="248"/>
      <c r="AL220" s="248"/>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spans="1:71" x14ac:dyDescent="0.3">
      <c r="A221" s="4"/>
      <c r="B221" s="4"/>
      <c r="C221" s="4"/>
      <c r="D221" s="4"/>
      <c r="E221" s="4"/>
      <c r="F221" s="4"/>
      <c r="G221" s="248"/>
      <c r="H221" s="4"/>
      <c r="I221" s="4"/>
      <c r="J221" s="4"/>
      <c r="K221" s="4"/>
      <c r="L221" s="4"/>
      <c r="M221" s="248"/>
      <c r="N221" s="248"/>
      <c r="O221" s="248"/>
      <c r="P221" s="248"/>
      <c r="Q221" s="248"/>
      <c r="R221" s="248"/>
      <c r="S221" s="248"/>
      <c r="T221" s="248"/>
      <c r="U221" s="248"/>
      <c r="V221" s="248"/>
      <c r="W221" s="248"/>
      <c r="X221" s="248"/>
      <c r="Y221" s="248"/>
      <c r="Z221" s="248"/>
      <c r="AA221" s="248"/>
      <c r="AB221" s="248"/>
      <c r="AC221" s="248"/>
      <c r="AD221" s="248"/>
      <c r="AE221" s="248"/>
      <c r="AF221" s="248"/>
      <c r="AG221" s="248"/>
      <c r="AH221" s="248"/>
      <c r="AI221" s="248"/>
      <c r="AJ221" s="248"/>
      <c r="AK221" s="248"/>
      <c r="AL221" s="248"/>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row>
    <row r="222" spans="1:71" x14ac:dyDescent="0.3">
      <c r="A222" s="4"/>
      <c r="B222" s="4"/>
      <c r="C222" s="4"/>
      <c r="D222" s="4"/>
      <c r="E222" s="4"/>
      <c r="F222" s="4"/>
      <c r="G222" s="248"/>
      <c r="H222" s="4"/>
      <c r="I222" s="4"/>
      <c r="J222" s="4"/>
      <c r="K222" s="4"/>
      <c r="L222" s="4"/>
      <c r="M222" s="248"/>
      <c r="N222" s="248"/>
      <c r="O222" s="248"/>
      <c r="P222" s="248"/>
      <c r="Q222" s="248"/>
      <c r="R222" s="248"/>
      <c r="S222" s="248"/>
      <c r="T222" s="248"/>
      <c r="U222" s="248"/>
      <c r="V222" s="248"/>
      <c r="W222" s="248"/>
      <c r="X222" s="248"/>
      <c r="Y222" s="248"/>
      <c r="Z222" s="248"/>
      <c r="AA222" s="248"/>
      <c r="AB222" s="248"/>
      <c r="AC222" s="248"/>
      <c r="AD222" s="248"/>
      <c r="AE222" s="248"/>
      <c r="AF222" s="248"/>
      <c r="AG222" s="248"/>
      <c r="AH222" s="248"/>
      <c r="AI222" s="248"/>
      <c r="AJ222" s="248"/>
      <c r="AK222" s="248"/>
      <c r="AL222" s="248"/>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row>
    <row r="223" spans="1:71" x14ac:dyDescent="0.3">
      <c r="A223" s="4"/>
      <c r="B223" s="4"/>
      <c r="C223" s="4"/>
      <c r="D223" s="4"/>
      <c r="E223" s="4"/>
      <c r="F223" s="4"/>
      <c r="G223" s="248"/>
      <c r="H223" s="4"/>
      <c r="I223" s="4"/>
      <c r="J223" s="4"/>
      <c r="K223" s="4"/>
      <c r="L223" s="4"/>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248"/>
      <c r="AL223" s="248"/>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row>
    <row r="224" spans="1:71" x14ac:dyDescent="0.3">
      <c r="A224" s="4"/>
      <c r="B224" s="4"/>
      <c r="C224" s="4"/>
      <c r="D224" s="4"/>
      <c r="E224" s="4"/>
      <c r="F224" s="4"/>
      <c r="G224" s="248"/>
      <c r="H224" s="4"/>
      <c r="I224" s="4"/>
      <c r="J224" s="4"/>
      <c r="K224" s="4"/>
      <c r="L224" s="4"/>
      <c r="M224" s="248"/>
      <c r="N224" s="248"/>
      <c r="O224" s="248"/>
      <c r="P224" s="248"/>
      <c r="Q224" s="248"/>
      <c r="R224" s="248"/>
      <c r="S224" s="248"/>
      <c r="T224" s="248"/>
      <c r="U224" s="248"/>
      <c r="V224" s="248"/>
      <c r="W224" s="248"/>
      <c r="X224" s="248"/>
      <c r="Y224" s="248"/>
      <c r="Z224" s="248"/>
      <c r="AA224" s="248"/>
      <c r="AB224" s="248"/>
      <c r="AC224" s="248"/>
      <c r="AD224" s="248"/>
      <c r="AE224" s="248"/>
      <c r="AF224" s="248"/>
      <c r="AG224" s="248"/>
      <c r="AH224" s="248"/>
      <c r="AI224" s="248"/>
      <c r="AJ224" s="248"/>
      <c r="AK224" s="248"/>
      <c r="AL224" s="248"/>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row>
    <row r="225" spans="1:71" x14ac:dyDescent="0.3">
      <c r="A225" s="4"/>
      <c r="B225" s="4"/>
      <c r="C225" s="4"/>
      <c r="D225" s="4"/>
      <c r="E225" s="4"/>
      <c r="F225" s="4"/>
      <c r="G225" s="248"/>
      <c r="H225" s="4"/>
      <c r="I225" s="4"/>
      <c r="J225" s="4"/>
      <c r="K225" s="4"/>
      <c r="L225" s="4"/>
      <c r="M225" s="248"/>
      <c r="N225" s="248"/>
      <c r="O225" s="248"/>
      <c r="P225" s="248"/>
      <c r="Q225" s="248"/>
      <c r="R225" s="248"/>
      <c r="S225" s="248"/>
      <c r="T225" s="248"/>
      <c r="U225" s="248"/>
      <c r="V225" s="248"/>
      <c r="W225" s="248"/>
      <c r="X225" s="248"/>
      <c r="Y225" s="248"/>
      <c r="Z225" s="248"/>
      <c r="AA225" s="248"/>
      <c r="AB225" s="248"/>
      <c r="AC225" s="248"/>
      <c r="AD225" s="248"/>
      <c r="AE225" s="248"/>
      <c r="AF225" s="248"/>
      <c r="AG225" s="248"/>
      <c r="AH225" s="248"/>
      <c r="AI225" s="248"/>
      <c r="AJ225" s="248"/>
      <c r="AK225" s="248"/>
      <c r="AL225" s="248"/>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row>
    <row r="226" spans="1:71" x14ac:dyDescent="0.3">
      <c r="A226" s="4"/>
      <c r="B226" s="4"/>
      <c r="C226" s="4"/>
      <c r="D226" s="4"/>
      <c r="E226" s="4"/>
      <c r="F226" s="4"/>
      <c r="G226" s="248"/>
      <c r="H226" s="4"/>
      <c r="I226" s="4"/>
      <c r="J226" s="4"/>
      <c r="K226" s="4"/>
      <c r="L226" s="4"/>
      <c r="M226" s="248"/>
      <c r="N226" s="248"/>
      <c r="O226" s="248"/>
      <c r="P226" s="248"/>
      <c r="Q226" s="248"/>
      <c r="R226" s="248"/>
      <c r="S226" s="248"/>
      <c r="T226" s="248"/>
      <c r="U226" s="248"/>
      <c r="V226" s="248"/>
      <c r="W226" s="248"/>
      <c r="X226" s="248"/>
      <c r="Y226" s="248"/>
      <c r="Z226" s="248"/>
      <c r="AA226" s="248"/>
      <c r="AB226" s="248"/>
      <c r="AC226" s="248"/>
      <c r="AD226" s="248"/>
      <c r="AE226" s="248"/>
      <c r="AF226" s="248"/>
      <c r="AG226" s="248"/>
      <c r="AH226" s="248"/>
      <c r="AI226" s="248"/>
      <c r="AJ226" s="248"/>
      <c r="AK226" s="248"/>
      <c r="AL226" s="248"/>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1:71" x14ac:dyDescent="0.3">
      <c r="A227" s="4"/>
      <c r="B227" s="4"/>
      <c r="C227" s="4"/>
      <c r="D227" s="4"/>
      <c r="E227" s="4"/>
      <c r="F227" s="4"/>
      <c r="G227" s="248"/>
      <c r="H227" s="4"/>
      <c r="I227" s="4"/>
      <c r="J227" s="4"/>
      <c r="K227" s="4"/>
      <c r="L227" s="4"/>
      <c r="M227" s="248"/>
      <c r="N227" s="248"/>
      <c r="O227" s="248"/>
      <c r="P227" s="248"/>
      <c r="Q227" s="248"/>
      <c r="R227" s="248"/>
      <c r="S227" s="248"/>
      <c r="T227" s="248"/>
      <c r="U227" s="248"/>
      <c r="V227" s="248"/>
      <c r="W227" s="248"/>
      <c r="X227" s="248"/>
      <c r="Y227" s="248"/>
      <c r="Z227" s="248"/>
      <c r="AA227" s="248"/>
      <c r="AB227" s="248"/>
      <c r="AC227" s="248"/>
      <c r="AD227" s="248"/>
      <c r="AE227" s="248"/>
      <c r="AF227" s="248"/>
      <c r="AG227" s="248"/>
      <c r="AH227" s="248"/>
      <c r="AI227" s="248"/>
      <c r="AJ227" s="248"/>
      <c r="AK227" s="248"/>
      <c r="AL227" s="248"/>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row>
    <row r="228" spans="1:71" x14ac:dyDescent="0.3">
      <c r="A228" s="4"/>
      <c r="B228" s="4"/>
      <c r="C228" s="4"/>
      <c r="D228" s="4"/>
      <c r="E228" s="4"/>
      <c r="F228" s="4"/>
      <c r="G228" s="248"/>
      <c r="H228" s="4"/>
      <c r="I228" s="4"/>
      <c r="J228" s="4"/>
      <c r="K228" s="4"/>
      <c r="L228" s="4"/>
      <c r="M228" s="248"/>
      <c r="N228" s="248"/>
      <c r="O228" s="248"/>
      <c r="P228" s="248"/>
      <c r="Q228" s="248"/>
      <c r="R228" s="248"/>
      <c r="S228" s="248"/>
      <c r="T228" s="248"/>
      <c r="U228" s="248"/>
      <c r="V228" s="248"/>
      <c r="W228" s="248"/>
      <c r="X228" s="248"/>
      <c r="Y228" s="248"/>
      <c r="Z228" s="248"/>
      <c r="AA228" s="248"/>
      <c r="AB228" s="248"/>
      <c r="AC228" s="248"/>
      <c r="AD228" s="248"/>
      <c r="AE228" s="248"/>
      <c r="AF228" s="248"/>
      <c r="AG228" s="248"/>
      <c r="AH228" s="248"/>
      <c r="AI228" s="248"/>
      <c r="AJ228" s="248"/>
      <c r="AK228" s="248"/>
      <c r="AL228" s="248"/>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row>
    <row r="229" spans="1:71" x14ac:dyDescent="0.3">
      <c r="A229" s="4"/>
      <c r="B229" s="4"/>
      <c r="C229" s="4"/>
      <c r="D229" s="4"/>
      <c r="E229" s="4"/>
      <c r="F229" s="4"/>
      <c r="G229" s="248"/>
      <c r="H229" s="4"/>
      <c r="I229" s="4"/>
      <c r="J229" s="4"/>
      <c r="K229" s="4"/>
      <c r="L229" s="4"/>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c r="AK229" s="248"/>
      <c r="AL229" s="248"/>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1:71" x14ac:dyDescent="0.3">
      <c r="A230" s="4"/>
      <c r="B230" s="4"/>
      <c r="C230" s="4"/>
      <c r="D230" s="4"/>
      <c r="E230" s="4"/>
      <c r="F230" s="4"/>
      <c r="G230" s="248"/>
      <c r="H230" s="4"/>
      <c r="I230" s="4"/>
      <c r="J230" s="4"/>
      <c r="K230" s="4"/>
      <c r="L230" s="4"/>
      <c r="M230" s="248"/>
      <c r="N230" s="248"/>
      <c r="O230" s="248"/>
      <c r="P230" s="248"/>
      <c r="Q230" s="248"/>
      <c r="R230" s="248"/>
      <c r="S230" s="248"/>
      <c r="T230" s="248"/>
      <c r="U230" s="248"/>
      <c r="V230" s="248"/>
      <c r="W230" s="248"/>
      <c r="X230" s="248"/>
      <c r="Y230" s="248"/>
      <c r="Z230" s="248"/>
      <c r="AA230" s="248"/>
      <c r="AB230" s="248"/>
      <c r="AC230" s="248"/>
      <c r="AD230" s="248"/>
      <c r="AE230" s="248"/>
      <c r="AF230" s="248"/>
      <c r="AG230" s="248"/>
      <c r="AH230" s="248"/>
      <c r="AI230" s="248"/>
      <c r="AJ230" s="248"/>
      <c r="AK230" s="248"/>
      <c r="AL230" s="248"/>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row>
    <row r="231" spans="1:71" x14ac:dyDescent="0.3">
      <c r="A231" s="4"/>
      <c r="B231" s="4"/>
      <c r="C231" s="4"/>
      <c r="D231" s="4"/>
      <c r="E231" s="4"/>
      <c r="F231" s="4"/>
      <c r="G231" s="248"/>
      <c r="H231" s="4"/>
      <c r="I231" s="4"/>
      <c r="J231" s="4"/>
      <c r="K231" s="4"/>
      <c r="L231" s="4"/>
      <c r="M231" s="248"/>
      <c r="N231" s="248"/>
      <c r="O231" s="248"/>
      <c r="P231" s="248"/>
      <c r="Q231" s="248"/>
      <c r="R231" s="248"/>
      <c r="S231" s="248"/>
      <c r="T231" s="248"/>
      <c r="U231" s="248"/>
      <c r="V231" s="248"/>
      <c r="W231" s="248"/>
      <c r="X231" s="248"/>
      <c r="Y231" s="248"/>
      <c r="Z231" s="248"/>
      <c r="AA231" s="248"/>
      <c r="AB231" s="248"/>
      <c r="AC231" s="248"/>
      <c r="AD231" s="248"/>
      <c r="AE231" s="248"/>
      <c r="AF231" s="248"/>
      <c r="AG231" s="248"/>
      <c r="AH231" s="248"/>
      <c r="AI231" s="248"/>
      <c r="AJ231" s="248"/>
      <c r="AK231" s="248"/>
      <c r="AL231" s="248"/>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row>
    <row r="232" spans="1:71" x14ac:dyDescent="0.3">
      <c r="A232" s="4"/>
      <c r="B232" s="4"/>
      <c r="C232" s="4"/>
      <c r="D232" s="4"/>
      <c r="E232" s="4"/>
      <c r="F232" s="4"/>
      <c r="G232" s="248"/>
      <c r="H232" s="4"/>
      <c r="I232" s="4"/>
      <c r="J232" s="4"/>
      <c r="K232" s="4"/>
      <c r="L232" s="4"/>
      <c r="M232" s="248"/>
      <c r="N232" s="248"/>
      <c r="O232" s="248"/>
      <c r="P232" s="248"/>
      <c r="Q232" s="248"/>
      <c r="R232" s="248"/>
      <c r="S232" s="248"/>
      <c r="T232" s="248"/>
      <c r="U232" s="248"/>
      <c r="V232" s="248"/>
      <c r="W232" s="248"/>
      <c r="X232" s="248"/>
      <c r="Y232" s="248"/>
      <c r="Z232" s="248"/>
      <c r="AA232" s="248"/>
      <c r="AB232" s="248"/>
      <c r="AC232" s="248"/>
      <c r="AD232" s="248"/>
      <c r="AE232" s="248"/>
      <c r="AF232" s="248"/>
      <c r="AG232" s="248"/>
      <c r="AH232" s="248"/>
      <c r="AI232" s="248"/>
      <c r="AJ232" s="248"/>
      <c r="AK232" s="248"/>
      <c r="AL232" s="248"/>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1:71" x14ac:dyDescent="0.3">
      <c r="A233" s="4"/>
      <c r="B233" s="4"/>
      <c r="C233" s="4"/>
      <c r="D233" s="4"/>
      <c r="E233" s="4"/>
      <c r="F233" s="4"/>
      <c r="G233" s="248"/>
      <c r="H233" s="4"/>
      <c r="I233" s="4"/>
      <c r="J233" s="4"/>
      <c r="K233" s="4"/>
      <c r="L233" s="4"/>
      <c r="M233" s="248"/>
      <c r="N233" s="248"/>
      <c r="O233" s="248"/>
      <c r="P233" s="248"/>
      <c r="Q233" s="248"/>
      <c r="R233" s="248"/>
      <c r="S233" s="248"/>
      <c r="T233" s="248"/>
      <c r="U233" s="248"/>
      <c r="V233" s="248"/>
      <c r="W233" s="248"/>
      <c r="X233" s="248"/>
      <c r="Y233" s="248"/>
      <c r="Z233" s="248"/>
      <c r="AA233" s="248"/>
      <c r="AB233" s="248"/>
      <c r="AC233" s="248"/>
      <c r="AD233" s="248"/>
      <c r="AE233" s="248"/>
      <c r="AF233" s="248"/>
      <c r="AG233" s="248"/>
      <c r="AH233" s="248"/>
      <c r="AI233" s="248"/>
      <c r="AJ233" s="248"/>
      <c r="AK233" s="248"/>
      <c r="AL233" s="248"/>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row>
    <row r="234" spans="1:71" x14ac:dyDescent="0.3">
      <c r="A234" s="4"/>
      <c r="B234" s="4"/>
      <c r="C234" s="4"/>
      <c r="D234" s="4"/>
      <c r="E234" s="4"/>
      <c r="F234" s="4"/>
      <c r="G234" s="248"/>
      <c r="H234" s="4"/>
      <c r="I234" s="4"/>
      <c r="J234" s="4"/>
      <c r="K234" s="4"/>
      <c r="L234" s="4"/>
      <c r="M234" s="248"/>
      <c r="N234" s="248"/>
      <c r="O234" s="248"/>
      <c r="P234" s="248"/>
      <c r="Q234" s="248"/>
      <c r="R234" s="248"/>
      <c r="S234" s="248"/>
      <c r="T234" s="248"/>
      <c r="U234" s="248"/>
      <c r="V234" s="248"/>
      <c r="W234" s="248"/>
      <c r="X234" s="248"/>
      <c r="Y234" s="248"/>
      <c r="Z234" s="248"/>
      <c r="AA234" s="248"/>
      <c r="AB234" s="248"/>
      <c r="AC234" s="248"/>
      <c r="AD234" s="248"/>
      <c r="AE234" s="248"/>
      <c r="AF234" s="248"/>
      <c r="AG234" s="248"/>
      <c r="AH234" s="248"/>
      <c r="AI234" s="248"/>
      <c r="AJ234" s="248"/>
      <c r="AK234" s="248"/>
      <c r="AL234" s="248"/>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row>
    <row r="235" spans="1:71" x14ac:dyDescent="0.3">
      <c r="A235" s="4"/>
      <c r="B235" s="4"/>
      <c r="C235" s="4"/>
      <c r="D235" s="4"/>
      <c r="E235" s="4"/>
      <c r="F235" s="4"/>
      <c r="G235" s="248"/>
      <c r="H235" s="4"/>
      <c r="I235" s="4"/>
      <c r="J235" s="4"/>
      <c r="K235" s="4"/>
      <c r="L235" s="4"/>
      <c r="M235" s="248"/>
      <c r="N235" s="248"/>
      <c r="O235" s="248"/>
      <c r="P235" s="248"/>
      <c r="Q235" s="248"/>
      <c r="R235" s="248"/>
      <c r="S235" s="248"/>
      <c r="T235" s="248"/>
      <c r="U235" s="248"/>
      <c r="V235" s="248"/>
      <c r="W235" s="248"/>
      <c r="X235" s="248"/>
      <c r="Y235" s="248"/>
      <c r="Z235" s="248"/>
      <c r="AA235" s="248"/>
      <c r="AB235" s="248"/>
      <c r="AC235" s="248"/>
      <c r="AD235" s="248"/>
      <c r="AE235" s="248"/>
      <c r="AF235" s="248"/>
      <c r="AG235" s="248"/>
      <c r="AH235" s="248"/>
      <c r="AI235" s="248"/>
      <c r="AJ235" s="248"/>
      <c r="AK235" s="248"/>
      <c r="AL235" s="248"/>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sheetData>
  <sheetProtection algorithmName="SHA-512" hashValue="gizKBQMIVewJYDd/HTitZIGkR1BgQEHNi6/h7uWRm8o1PMx411bH0X8AOabWr0WQpFW0dQ3ybbF1mGQuo9cS4A==" saltValue="aC+f94gr1NycF/JcY2U5PA==" spinCount="100000" sheet="1" objects="1" scenarios="1"/>
  <protectedRanges>
    <protectedRange sqref="J3:L57" name="Range3"/>
  </protectedRanges>
  <phoneticPr fontId="33" type="noConversion"/>
  <hyperlinks>
    <hyperlink ref="A11" r:id="rId1" display="** CMS 2022 Actuarial Value Calculator can be found here: http://www.cms.gov/cciio/resources/regulations-and-guidance/index.html   " xr:uid="{21C8D313-8C09-4079-9846-13E2B7B132F3}"/>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showGridLines="0" zoomScaleNormal="100" workbookViewId="0">
      <selection activeCell="G9" sqref="G9"/>
    </sheetView>
  </sheetViews>
  <sheetFormatPr defaultRowHeight="14.4" x14ac:dyDescent="0.3"/>
  <cols>
    <col min="1" max="1" width="50.6640625" customWidth="1"/>
    <col min="2" max="2" width="20.88671875" customWidth="1"/>
  </cols>
  <sheetData>
    <row r="1" spans="1:4" ht="28.8" x14ac:dyDescent="0.3">
      <c r="A1" s="162" t="s">
        <v>76</v>
      </c>
      <c r="B1" s="163"/>
      <c r="C1" s="163"/>
      <c r="D1" s="163"/>
    </row>
    <row r="2" spans="1:4" s="2" customFormat="1" ht="15.6" x14ac:dyDescent="0.3">
      <c r="A2" s="160" t="s">
        <v>270</v>
      </c>
    </row>
    <row r="3" spans="1:4" ht="18" customHeight="1" x14ac:dyDescent="0.3">
      <c r="A3" s="177" t="s">
        <v>10</v>
      </c>
      <c r="B3" s="178"/>
    </row>
    <row r="4" spans="1:4" ht="18" customHeight="1" x14ac:dyDescent="0.3">
      <c r="A4" s="177" t="s">
        <v>11</v>
      </c>
      <c r="B4" s="179"/>
    </row>
    <row r="5" spans="1:4" ht="18" customHeight="1" x14ac:dyDescent="0.3">
      <c r="A5" s="177" t="s">
        <v>69</v>
      </c>
      <c r="B5" s="178"/>
    </row>
    <row r="6" spans="1:4" ht="18" customHeight="1" x14ac:dyDescent="0.3">
      <c r="A6" s="177" t="s">
        <v>12</v>
      </c>
      <c r="B6" s="180"/>
    </row>
    <row r="7" spans="1:4" ht="18" customHeight="1" x14ac:dyDescent="0.3">
      <c r="A7" s="177" t="s">
        <v>13</v>
      </c>
      <c r="B7" s="180"/>
    </row>
    <row r="8" spans="1:4" ht="18" customHeight="1" x14ac:dyDescent="0.3">
      <c r="A8" s="177" t="s">
        <v>14</v>
      </c>
      <c r="B8" s="180"/>
    </row>
    <row r="9" spans="1:4" ht="18" customHeight="1" x14ac:dyDescent="0.3">
      <c r="A9" s="177" t="s">
        <v>15</v>
      </c>
      <c r="B9" s="179"/>
    </row>
    <row r="10" spans="1:4" ht="18" customHeight="1" x14ac:dyDescent="0.3">
      <c r="A10" s="177" t="s">
        <v>16</v>
      </c>
      <c r="B10" s="179"/>
    </row>
    <row r="11" spans="1:4" ht="18" customHeight="1" x14ac:dyDescent="0.3">
      <c r="A11" s="177" t="s">
        <v>17</v>
      </c>
      <c r="B11" s="179"/>
    </row>
    <row r="12" spans="1:4" ht="18" customHeight="1" x14ac:dyDescent="0.3">
      <c r="A12" s="177" t="s">
        <v>18</v>
      </c>
      <c r="B12" s="179"/>
    </row>
    <row r="13" spans="1:4" ht="18" customHeight="1" x14ac:dyDescent="0.3">
      <c r="A13" s="177" t="s">
        <v>19</v>
      </c>
      <c r="B13" s="178"/>
    </row>
    <row r="14" spans="1:4" ht="18" customHeight="1" x14ac:dyDescent="0.3">
      <c r="A14" s="177" t="s">
        <v>20</v>
      </c>
      <c r="B14" s="178"/>
    </row>
    <row r="15" spans="1:4" x14ac:dyDescent="0.3">
      <c r="A15" s="181" t="s">
        <v>21</v>
      </c>
      <c r="B15" s="18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showGridLines="0" zoomScaleNormal="100" workbookViewId="0">
      <selection activeCell="A3" sqref="A3"/>
    </sheetView>
  </sheetViews>
  <sheetFormatPr defaultRowHeight="14.4" x14ac:dyDescent="0.3"/>
  <cols>
    <col min="1" max="1" width="40.44140625" customWidth="1"/>
    <col min="2" max="2" width="14.5546875" customWidth="1"/>
  </cols>
  <sheetData>
    <row r="1" spans="1:4" ht="28.8" x14ac:dyDescent="0.3">
      <c r="A1" s="162" t="s">
        <v>77</v>
      </c>
      <c r="B1" s="58"/>
      <c r="C1" s="58"/>
      <c r="D1" s="58"/>
    </row>
    <row r="2" spans="1:4" ht="15.6" x14ac:dyDescent="0.3">
      <c r="A2" s="160" t="s">
        <v>270</v>
      </c>
    </row>
    <row r="3" spans="1:4" ht="18" customHeight="1" x14ac:dyDescent="0.3">
      <c r="A3" s="183" t="s">
        <v>22</v>
      </c>
      <c r="B3" s="184"/>
    </row>
    <row r="4" spans="1:4" ht="18" customHeight="1" x14ac:dyDescent="0.3">
      <c r="A4" s="183" t="s">
        <v>23</v>
      </c>
      <c r="B4" s="185"/>
    </row>
    <row r="5" spans="1:4" ht="18" customHeight="1" x14ac:dyDescent="0.3">
      <c r="A5" s="183" t="s">
        <v>24</v>
      </c>
      <c r="B5" s="185"/>
    </row>
    <row r="6" spans="1:4" ht="18" customHeight="1" x14ac:dyDescent="0.3">
      <c r="A6" s="183" t="s">
        <v>25</v>
      </c>
      <c r="B6" s="186"/>
    </row>
    <row r="7" spans="1:4" ht="18" customHeight="1" x14ac:dyDescent="0.3">
      <c r="A7" s="183" t="s">
        <v>26</v>
      </c>
      <c r="B7" s="186"/>
    </row>
    <row r="8" spans="1:4" ht="18" customHeight="1" x14ac:dyDescent="0.3">
      <c r="A8" s="183" t="s">
        <v>27</v>
      </c>
      <c r="B8" s="185"/>
    </row>
    <row r="9" spans="1:4" ht="18" customHeight="1" x14ac:dyDescent="0.3">
      <c r="A9" s="183" t="s">
        <v>28</v>
      </c>
      <c r="B9" s="185"/>
    </row>
    <row r="10" spans="1:4" ht="18" customHeight="1" x14ac:dyDescent="0.3">
      <c r="A10" s="183" t="s">
        <v>29</v>
      </c>
      <c r="B10" s="185"/>
    </row>
    <row r="11" spans="1:4" ht="18" customHeight="1" x14ac:dyDescent="0.3">
      <c r="A11" s="183" t="s">
        <v>30</v>
      </c>
      <c r="B11" s="187"/>
    </row>
    <row r="12" spans="1:4" ht="18" customHeight="1" x14ac:dyDescent="0.3">
      <c r="A12" s="183" t="s">
        <v>31</v>
      </c>
      <c r="B12" s="185"/>
    </row>
    <row r="13" spans="1:4" ht="18" customHeight="1" x14ac:dyDescent="0.3">
      <c r="A13" s="183" t="s">
        <v>12</v>
      </c>
      <c r="B13" s="186"/>
    </row>
    <row r="14" spans="1:4" ht="18" customHeight="1" x14ac:dyDescent="0.3">
      <c r="A14" s="183" t="s">
        <v>13</v>
      </c>
      <c r="B14" s="186"/>
    </row>
    <row r="15" spans="1:4" ht="18" customHeight="1" x14ac:dyDescent="0.3">
      <c r="A15" s="183" t="s">
        <v>14</v>
      </c>
      <c r="B15" s="186"/>
    </row>
    <row r="16" spans="1:4" ht="18" customHeight="1" x14ac:dyDescent="0.3">
      <c r="A16" s="183" t="s">
        <v>15</v>
      </c>
      <c r="B16" s="188"/>
    </row>
    <row r="17" spans="1:2" ht="18" customHeight="1" x14ac:dyDescent="0.3">
      <c r="A17" s="183" t="s">
        <v>16</v>
      </c>
      <c r="B17" s="188"/>
    </row>
    <row r="18" spans="1:2" ht="18" customHeight="1" x14ac:dyDescent="0.3">
      <c r="A18" s="183" t="s">
        <v>17</v>
      </c>
      <c r="B18" s="188"/>
    </row>
    <row r="19" spans="1:2" ht="18" customHeight="1" x14ac:dyDescent="0.3">
      <c r="A19" s="183" t="s">
        <v>18</v>
      </c>
      <c r="B19" s="188"/>
    </row>
    <row r="20" spans="1:2" ht="18" customHeight="1" x14ac:dyDescent="0.3">
      <c r="A20" s="183" t="s">
        <v>19</v>
      </c>
      <c r="B20" s="185"/>
    </row>
    <row r="21" spans="1:2" ht="18" customHeight="1" x14ac:dyDescent="0.3">
      <c r="A21" s="183" t="s">
        <v>20</v>
      </c>
      <c r="B21" s="185"/>
    </row>
    <row r="22" spans="1:2" x14ac:dyDescent="0.3">
      <c r="A22" s="189" t="s">
        <v>21</v>
      </c>
      <c r="B22" s="19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9"/>
  <sheetViews>
    <sheetView showGridLines="0" zoomScaleNormal="100" workbookViewId="0">
      <selection activeCell="E5" sqref="E5"/>
    </sheetView>
  </sheetViews>
  <sheetFormatPr defaultRowHeight="14.4" x14ac:dyDescent="0.3"/>
  <cols>
    <col min="1" max="1" width="28.5546875" customWidth="1"/>
    <col min="2" max="2" width="14.33203125" customWidth="1"/>
    <col min="3" max="3" width="20.109375" customWidth="1"/>
    <col min="4" max="4" width="19.109375" customWidth="1"/>
    <col min="5" max="5" width="21.6640625" customWidth="1"/>
    <col min="6" max="6" width="26.44140625" customWidth="1"/>
    <col min="8" max="8" width="10.6640625" customWidth="1"/>
  </cols>
  <sheetData>
    <row r="1" spans="1:6" ht="28.8" x14ac:dyDescent="0.3">
      <c r="A1" s="164" t="s">
        <v>79</v>
      </c>
      <c r="B1" s="55"/>
      <c r="C1" s="166"/>
      <c r="D1" s="166"/>
      <c r="E1" s="166"/>
      <c r="F1" s="166"/>
    </row>
    <row r="2" spans="1:6" ht="18" customHeight="1" x14ac:dyDescent="0.3">
      <c r="A2" s="160" t="s">
        <v>71</v>
      </c>
    </row>
    <row r="3" spans="1:6" ht="28.8" x14ac:dyDescent="0.3">
      <c r="A3" s="95" t="s">
        <v>47</v>
      </c>
      <c r="B3" s="53" t="s">
        <v>100</v>
      </c>
      <c r="C3" s="53" t="s">
        <v>101</v>
      </c>
      <c r="D3" s="53" t="s">
        <v>102</v>
      </c>
      <c r="E3" s="53" t="s">
        <v>103</v>
      </c>
      <c r="F3" s="96" t="s">
        <v>104</v>
      </c>
    </row>
    <row r="4" spans="1:6" ht="18" customHeight="1" x14ac:dyDescent="0.3">
      <c r="A4" s="48" t="s">
        <v>48</v>
      </c>
      <c r="B4" s="97"/>
      <c r="C4" s="98"/>
      <c r="D4" s="98"/>
      <c r="E4" s="98"/>
      <c r="F4" s="73">
        <f>ROUND(B4*(C4-D4-E4),2)</f>
        <v>0</v>
      </c>
    </row>
    <row r="5" spans="1:6" ht="18" customHeight="1" x14ac:dyDescent="0.3">
      <c r="A5" s="48" t="s">
        <v>49</v>
      </c>
      <c r="B5" s="97"/>
      <c r="C5" s="98"/>
      <c r="D5" s="98"/>
      <c r="E5" s="98"/>
      <c r="F5" s="73">
        <f>ROUND(B5*(C5-D5-E5),2)</f>
        <v>0</v>
      </c>
    </row>
    <row r="6" spans="1:6" ht="18" customHeight="1" x14ac:dyDescent="0.3">
      <c r="A6" s="48" t="s">
        <v>50</v>
      </c>
      <c r="B6" s="97"/>
      <c r="C6" s="98"/>
      <c r="D6" s="98"/>
      <c r="E6" s="98"/>
      <c r="F6" s="73">
        <f>ROUND(B6*(C6-D6-E6),2)</f>
        <v>0</v>
      </c>
    </row>
    <row r="7" spans="1:6" ht="18" customHeight="1" x14ac:dyDescent="0.3">
      <c r="A7" s="48" t="s">
        <v>51</v>
      </c>
      <c r="B7" s="97"/>
      <c r="C7" s="98"/>
      <c r="D7" s="98"/>
      <c r="E7" s="98"/>
      <c r="F7" s="73">
        <f>ROUND(B7*(C7-D7-E7),2)</f>
        <v>0</v>
      </c>
    </row>
    <row r="8" spans="1:6" ht="18" customHeight="1" x14ac:dyDescent="0.3">
      <c r="A8" s="95" t="s">
        <v>105</v>
      </c>
      <c r="B8" s="99">
        <f>SUBTOTAL(109,Attach2AMedicareLoading[(A)
Count])</f>
        <v>0</v>
      </c>
      <c r="C8" s="53"/>
      <c r="D8" s="53"/>
      <c r="E8" s="95" t="s">
        <v>106</v>
      </c>
      <c r="F8" s="100">
        <f>ROUND(SUM(F4:F7),2)</f>
        <v>0</v>
      </c>
    </row>
    <row r="9" spans="1:6" ht="18" customHeight="1" x14ac:dyDescent="0.3">
      <c r="F9" s="101"/>
    </row>
    <row r="10" spans="1:6" ht="18" customHeight="1" x14ac:dyDescent="0.3">
      <c r="A10" s="169" t="s">
        <v>143</v>
      </c>
      <c r="B10" s="97"/>
    </row>
    <row r="11" spans="1:6" ht="18" customHeight="1" x14ac:dyDescent="0.3">
      <c r="A11" s="102" t="s">
        <v>52</v>
      </c>
      <c r="B11" s="98" t="e">
        <f>ROUND(Attach2AMedicareLoading[[#Totals],[Plan Cost
A*(B-C-D)]]/B10,2)</f>
        <v>#DIV/0!</v>
      </c>
    </row>
    <row r="12" spans="1:6" ht="18" customHeight="1" x14ac:dyDescent="0.3">
      <c r="A12" s="102" t="s">
        <v>53</v>
      </c>
      <c r="B12" s="98"/>
    </row>
    <row r="13" spans="1:6" ht="18" customHeight="1" x14ac:dyDescent="0.3">
      <c r="A13" s="102" t="s">
        <v>54</v>
      </c>
      <c r="B13" s="98"/>
    </row>
    <row r="14" spans="1:6" ht="18" customHeight="1" x14ac:dyDescent="0.3">
      <c r="A14" s="102" t="s">
        <v>55</v>
      </c>
      <c r="B14" s="98"/>
    </row>
    <row r="16" spans="1:6" x14ac:dyDescent="0.3">
      <c r="A16" t="s">
        <v>72</v>
      </c>
    </row>
    <row r="18" spans="1:1" ht="18.75" customHeight="1" x14ac:dyDescent="0.3">
      <c r="A18" s="168" t="s">
        <v>144</v>
      </c>
    </row>
    <row r="19" spans="1:1" ht="18" customHeight="1" x14ac:dyDescent="0.3">
      <c r="A19" s="167"/>
    </row>
    <row r="20" spans="1:1" ht="18" customHeight="1" x14ac:dyDescent="0.3">
      <c r="A20" s="52"/>
    </row>
    <row r="21" spans="1:1" ht="18" customHeight="1" x14ac:dyDescent="0.3">
      <c r="A21" s="52"/>
    </row>
    <row r="22" spans="1:1" ht="18" customHeight="1" x14ac:dyDescent="0.3">
      <c r="A22" s="52"/>
    </row>
    <row r="23" spans="1:1" ht="18" customHeight="1" x14ac:dyDescent="0.3">
      <c r="A23" s="52"/>
    </row>
    <row r="24" spans="1:1" ht="18" customHeight="1" x14ac:dyDescent="0.3">
      <c r="A24" s="52"/>
    </row>
    <row r="25" spans="1:1" ht="18" customHeight="1" x14ac:dyDescent="0.3">
      <c r="A25" s="52"/>
    </row>
    <row r="26" spans="1:1" ht="18" customHeight="1" x14ac:dyDescent="0.3">
      <c r="A26" s="52"/>
    </row>
    <row r="27" spans="1:1" ht="18" customHeight="1" x14ac:dyDescent="0.3">
      <c r="A27" s="52"/>
    </row>
    <row r="28" spans="1:1" ht="18" customHeight="1" x14ac:dyDescent="0.3">
      <c r="A28" s="52"/>
    </row>
    <row r="29" spans="1:1" x14ac:dyDescent="0.3">
      <c r="A29" s="72"/>
    </row>
  </sheetData>
  <pageMargins left="0.7" right="0.7" top="0.75" bottom="0.75" header="0.3" footer="0.3"/>
  <pageSetup scale="88" fitToHeight="0"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7"/>
  <sheetViews>
    <sheetView showGridLines="0" zoomScaleNormal="100" workbookViewId="0">
      <selection activeCell="D17" sqref="D17"/>
    </sheetView>
  </sheetViews>
  <sheetFormatPr defaultRowHeight="14.4" x14ac:dyDescent="0.3"/>
  <cols>
    <col min="1" max="1" width="33.44140625" customWidth="1"/>
    <col min="2" max="2" width="32.5546875" customWidth="1"/>
    <col min="3" max="3" width="20.5546875" customWidth="1"/>
  </cols>
  <sheetData>
    <row r="1" spans="1:3" ht="28.8" x14ac:dyDescent="0.3">
      <c r="A1" s="164" t="s">
        <v>80</v>
      </c>
      <c r="B1" s="166"/>
      <c r="C1" s="166"/>
    </row>
    <row r="2" spans="1:3" ht="18" customHeight="1" x14ac:dyDescent="0.3">
      <c r="A2" s="170" t="s">
        <v>68</v>
      </c>
    </row>
    <row r="3" spans="1:3" ht="18" customHeight="1" x14ac:dyDescent="0.3">
      <c r="A3" s="170" t="s">
        <v>121</v>
      </c>
    </row>
    <row r="4" spans="1:3" ht="18" customHeight="1" x14ac:dyDescent="0.3">
      <c r="A4" s="170" t="s">
        <v>119</v>
      </c>
    </row>
    <row r="5" spans="1:3" ht="18" customHeight="1" x14ac:dyDescent="0.3">
      <c r="A5" s="171" t="s">
        <v>120</v>
      </c>
    </row>
    <row r="6" spans="1:3" ht="21" customHeight="1" x14ac:dyDescent="0.3">
      <c r="A6" s="77" t="s">
        <v>56</v>
      </c>
      <c r="B6" s="67" t="s">
        <v>67</v>
      </c>
      <c r="C6" s="67" t="s">
        <v>92</v>
      </c>
    </row>
    <row r="7" spans="1:3" ht="18" customHeight="1" x14ac:dyDescent="0.3">
      <c r="A7" s="56" t="s">
        <v>57</v>
      </c>
      <c r="B7" s="57"/>
      <c r="C7" s="68"/>
    </row>
    <row r="8" spans="1:3" ht="18" customHeight="1" x14ac:dyDescent="0.3">
      <c r="A8" s="56" t="s">
        <v>58</v>
      </c>
      <c r="B8" s="57"/>
      <c r="C8" s="68"/>
    </row>
    <row r="9" spans="1:3" ht="18" customHeight="1" x14ac:dyDescent="0.3">
      <c r="A9" s="56" t="s">
        <v>59</v>
      </c>
      <c r="B9" s="57"/>
      <c r="C9" s="68"/>
    </row>
    <row r="10" spans="1:3" ht="18" customHeight="1" x14ac:dyDescent="0.3">
      <c r="A10" s="56" t="s">
        <v>60</v>
      </c>
      <c r="B10" s="57"/>
      <c r="C10" s="68"/>
    </row>
    <row r="11" spans="1:3" ht="18" customHeight="1" x14ac:dyDescent="0.3">
      <c r="A11" s="56" t="s">
        <v>61</v>
      </c>
      <c r="B11" s="57"/>
      <c r="C11" s="68"/>
    </row>
    <row r="12" spans="1:3" ht="18" customHeight="1" x14ac:dyDescent="0.3">
      <c r="A12" s="56" t="s">
        <v>62</v>
      </c>
      <c r="B12" s="57"/>
      <c r="C12" s="68"/>
    </row>
    <row r="13" spans="1:3" ht="18" customHeight="1" x14ac:dyDescent="0.3">
      <c r="A13" s="56" t="s">
        <v>63</v>
      </c>
      <c r="B13" s="57"/>
      <c r="C13" s="68"/>
    </row>
    <row r="14" spans="1:3" ht="18" customHeight="1" x14ac:dyDescent="0.3">
      <c r="A14" s="56" t="s">
        <v>64</v>
      </c>
      <c r="B14" s="57"/>
      <c r="C14" s="68"/>
    </row>
    <row r="15" spans="1:3" ht="18" customHeight="1" x14ac:dyDescent="0.3">
      <c r="A15" s="56" t="s">
        <v>65</v>
      </c>
      <c r="B15" s="57"/>
      <c r="C15" s="68"/>
    </row>
    <row r="16" spans="1:3" ht="18" customHeight="1" x14ac:dyDescent="0.3">
      <c r="A16" s="69" t="s">
        <v>66</v>
      </c>
      <c r="B16" s="70"/>
      <c r="C16" s="71"/>
    </row>
    <row r="17" spans="1:1" x14ac:dyDescent="0.3">
      <c r="A17" s="3"/>
    </row>
  </sheetData>
  <pageMargins left="0.7" right="0.7" top="0.75" bottom="0.75" header="0.3" footer="0.3"/>
  <pageSetup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4"/>
  <sheetViews>
    <sheetView showGridLines="0" zoomScaleNormal="100" workbookViewId="0">
      <selection activeCell="C4" sqref="C4"/>
    </sheetView>
  </sheetViews>
  <sheetFormatPr defaultRowHeight="14.4" x14ac:dyDescent="0.3"/>
  <cols>
    <col min="1" max="1" width="73.44140625" bestFit="1" customWidth="1"/>
    <col min="2" max="2" width="15.5546875" customWidth="1"/>
    <col min="3" max="3" width="11.88671875" customWidth="1"/>
    <col min="4" max="4" width="13.88671875" customWidth="1"/>
    <col min="5" max="5" width="14.33203125" customWidth="1"/>
  </cols>
  <sheetData>
    <row r="1" spans="1:5" ht="28.8" x14ac:dyDescent="0.3">
      <c r="A1" s="164" t="s">
        <v>78</v>
      </c>
      <c r="B1" s="165"/>
      <c r="C1" s="165"/>
      <c r="D1" s="165"/>
      <c r="E1" s="165"/>
    </row>
    <row r="2" spans="1:5" ht="15.6" x14ac:dyDescent="0.3">
      <c r="A2" s="160" t="s">
        <v>70</v>
      </c>
    </row>
    <row r="3" spans="1:5" ht="15.6" x14ac:dyDescent="0.3">
      <c r="A3" s="160" t="s">
        <v>118</v>
      </c>
    </row>
    <row r="4" spans="1:5" ht="18" customHeight="1" x14ac:dyDescent="0.3">
      <c r="A4" s="77" t="s">
        <v>32</v>
      </c>
      <c r="B4" s="54" t="s">
        <v>33</v>
      </c>
      <c r="C4" s="54" t="s">
        <v>34</v>
      </c>
      <c r="D4" s="54" t="s">
        <v>20</v>
      </c>
      <c r="E4" s="67" t="s">
        <v>21</v>
      </c>
    </row>
    <row r="5" spans="1:5" ht="103.5" customHeight="1" x14ac:dyDescent="0.3">
      <c r="A5" s="45" t="s">
        <v>35</v>
      </c>
      <c r="B5" s="49" t="s">
        <v>36</v>
      </c>
      <c r="C5" s="50">
        <v>25.44</v>
      </c>
      <c r="D5" s="49" t="s">
        <v>37</v>
      </c>
      <c r="E5" s="74" t="s">
        <v>38</v>
      </c>
    </row>
    <row r="6" spans="1:5" ht="21" customHeight="1" x14ac:dyDescent="0.3">
      <c r="A6" s="45" t="s">
        <v>39</v>
      </c>
      <c r="B6" s="51" t="s">
        <v>40</v>
      </c>
      <c r="C6" s="44">
        <v>2.4300000000000002</v>
      </c>
      <c r="D6" s="44">
        <v>4.62</v>
      </c>
      <c r="E6" s="75">
        <v>5.59</v>
      </c>
    </row>
    <row r="7" spans="1:5" x14ac:dyDescent="0.3">
      <c r="A7" s="46" t="s">
        <v>86</v>
      </c>
      <c r="B7" s="43"/>
      <c r="C7" s="43"/>
      <c r="D7" s="43"/>
      <c r="E7" s="76"/>
    </row>
    <row r="8" spans="1:5" x14ac:dyDescent="0.3">
      <c r="A8" s="46" t="s">
        <v>6</v>
      </c>
      <c r="B8" s="43"/>
      <c r="C8" s="43"/>
      <c r="D8" s="43"/>
      <c r="E8" s="76"/>
    </row>
    <row r="9" spans="1:5" x14ac:dyDescent="0.3">
      <c r="A9" s="46" t="s">
        <v>41</v>
      </c>
      <c r="B9" s="43"/>
      <c r="C9" s="43"/>
      <c r="D9" s="43"/>
      <c r="E9" s="76"/>
    </row>
    <row r="10" spans="1:5" x14ac:dyDescent="0.3">
      <c r="A10" s="46" t="s">
        <v>42</v>
      </c>
      <c r="B10" s="43"/>
      <c r="C10" s="43"/>
      <c r="D10" s="43"/>
      <c r="E10" s="76"/>
    </row>
    <row r="11" spans="1:5" x14ac:dyDescent="0.3">
      <c r="A11" s="46" t="s">
        <v>43</v>
      </c>
      <c r="B11" s="43"/>
      <c r="C11" s="43"/>
      <c r="D11" s="43"/>
      <c r="E11" s="76"/>
    </row>
    <row r="12" spans="1:5" x14ac:dyDescent="0.3">
      <c r="A12" s="46" t="s">
        <v>44</v>
      </c>
      <c r="B12" s="43"/>
      <c r="C12" s="43"/>
      <c r="D12" s="43"/>
      <c r="E12" s="76"/>
    </row>
    <row r="13" spans="1:5" ht="15.75" customHeight="1" x14ac:dyDescent="0.3">
      <c r="A13" s="46" t="s">
        <v>45</v>
      </c>
      <c r="B13" s="43"/>
      <c r="C13" s="43"/>
      <c r="D13" s="43"/>
      <c r="E13" s="76"/>
    </row>
    <row r="14" spans="1:5" x14ac:dyDescent="0.3">
      <c r="A14" s="47" t="s">
        <v>46</v>
      </c>
      <c r="B14" s="78"/>
      <c r="C14" s="78"/>
      <c r="D14" s="78"/>
      <c r="E14" s="79"/>
    </row>
  </sheetData>
  <pageMargins left="0.7" right="0.7" top="0.75" bottom="0.75" header="0.3" footer="0.3"/>
  <pageSetup scale="79"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Attachment I (Small Carriers)</vt:lpstr>
      <vt:lpstr>Attachment IA (Small Carriers)</vt:lpstr>
      <vt:lpstr>Attachment II</vt:lpstr>
      <vt:lpstr>Attachment IIB (QG22-29 Large)</vt:lpstr>
      <vt:lpstr>Backup Line 1 - TCR &amp; CRC</vt:lpstr>
      <vt:lpstr>Backup Line 1 - ACR</vt:lpstr>
      <vt:lpstr>Medicare Loading Form</vt:lpstr>
      <vt:lpstr>Potential SSSGs Form</vt:lpstr>
      <vt:lpstr>Special Benefits Form</vt:lpstr>
      <vt:lpstr>'Attachment II'!Print_Area</vt:lpstr>
      <vt:lpstr>year</vt:lpstr>
    </vt:vector>
  </TitlesOfParts>
  <Company>US Office of Personnel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Proposal Tables</dc:title>
  <dc:subject>Attachments 1,1A, 2, 2B</dc:subject>
  <cp:lastPrinted>2017-03-01T16:20:57Z</cp:lastPrinted>
  <dcterms:created xsi:type="dcterms:W3CDTF">2017-01-04T17:54:35Z</dcterms:created>
  <dcterms:modified xsi:type="dcterms:W3CDTF">2025-05-09T13:02:15Z</dcterms:modified>
</cp:coreProperties>
</file>